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esther/Library/CloudStorage/GoogleDrive-esther.arasa@gmail.com/Mi unidad/AESORIA ESTHER/UFPE-DNV/2024/carpeta sin título/"/>
    </mc:Choice>
  </mc:AlternateContent>
  <xr:revisionPtr revIDLastSave="0" documentId="13_ncr:1_{D839C469-8258-1647-BE52-D979AFD0E424}" xr6:coauthVersionLast="47" xr6:coauthVersionMax="47" xr10:uidLastSave="{00000000-0000-0000-0000-000000000000}"/>
  <bookViews>
    <workbookView xWindow="0" yWindow="760" windowWidth="30240" windowHeight="17400" activeTab="2" xr2:uid="{59DD1A1E-77D8-46C8-844B-F32BD221B4CD}"/>
  </bookViews>
  <sheets>
    <sheet name="1.Intro" sheetId="1" r:id="rId1"/>
    <sheet name="2. Datos Generales" sheetId="3" r:id="rId2"/>
    <sheet name="3. Check-list UPEFH" sheetId="4" r:id="rId3"/>
    <sheet name="4. Resultado UPEFH" sheetId="5" r:id="rId4"/>
    <sheet name="5. Informe Auditoría" sheetId="6" state="hidden" r:id="rId5"/>
    <sheet name="6. Hallazgos" sheetId="7" state="hidden" r:id="rId6"/>
  </sheets>
  <definedNames>
    <definedName name="_xlnm._FilterDatabase" localSheetId="2" hidden="1">'3. Check-list UPEFH'!$D$3:$J$147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5" i="6" l="1"/>
  <c r="I11" i="4" l="1"/>
  <c r="I17" i="4" s="1"/>
  <c r="I144" i="4" l="1"/>
  <c r="I132" i="4"/>
  <c r="I122" i="4"/>
  <c r="I73" i="4"/>
  <c r="I26" i="4"/>
  <c r="H26" i="5"/>
  <c r="H24" i="5"/>
  <c r="J26" i="5"/>
  <c r="J24" i="5"/>
  <c r="L26" i="5"/>
  <c r="L24" i="5"/>
  <c r="N32" i="5"/>
  <c r="L32" i="5"/>
  <c r="J32" i="5"/>
  <c r="H32" i="5"/>
  <c r="G32" i="5"/>
  <c r="F32" i="5"/>
  <c r="E32" i="5"/>
  <c r="D32" i="5"/>
  <c r="I32" i="5" s="1"/>
  <c r="C32" i="5"/>
  <c r="C3" i="7"/>
  <c r="C1" i="7"/>
  <c r="J116" i="6"/>
  <c r="H116" i="6"/>
  <c r="F116" i="6"/>
  <c r="D116" i="6"/>
  <c r="B116" i="6"/>
  <c r="A116" i="6"/>
  <c r="J108" i="6"/>
  <c r="H108" i="6"/>
  <c r="F108" i="6"/>
  <c r="D108" i="6"/>
  <c r="B108" i="6"/>
  <c r="A108" i="6"/>
  <c r="J95" i="6"/>
  <c r="F95" i="6"/>
  <c r="D95" i="6"/>
  <c r="B95" i="6"/>
  <c r="A95" i="6"/>
  <c r="C69" i="6"/>
  <c r="A65" i="6"/>
  <c r="K56" i="6"/>
  <c r="J56" i="6"/>
  <c r="I56" i="6"/>
  <c r="H56" i="6"/>
  <c r="G56" i="6"/>
  <c r="F56" i="6"/>
  <c r="E56" i="6"/>
  <c r="D56" i="6"/>
  <c r="C56" i="6"/>
  <c r="A56" i="6"/>
  <c r="D41" i="6"/>
  <c r="B41" i="6"/>
  <c r="B40" i="6"/>
  <c r="B39" i="6"/>
  <c r="D34" i="6"/>
  <c r="D33" i="6"/>
  <c r="D32" i="6"/>
  <c r="B34" i="6"/>
  <c r="B33" i="6"/>
  <c r="B32" i="6"/>
  <c r="B30" i="6"/>
  <c r="B28" i="6"/>
  <c r="H35" i="5"/>
  <c r="H34" i="5"/>
  <c r="H33" i="5"/>
  <c r="H31" i="5"/>
  <c r="H29" i="5"/>
  <c r="H28" i="5"/>
  <c r="H27" i="5"/>
  <c r="H25" i="5"/>
  <c r="H22" i="5"/>
  <c r="H21" i="5"/>
  <c r="H20" i="5"/>
  <c r="H19" i="5"/>
  <c r="H18" i="5"/>
  <c r="H16" i="5"/>
  <c r="H15" i="5"/>
  <c r="H12" i="5"/>
  <c r="H11" i="5"/>
  <c r="H9" i="5"/>
  <c r="H8" i="5"/>
  <c r="D35" i="5"/>
  <c r="D64" i="6" s="1"/>
  <c r="D34" i="5"/>
  <c r="I34" i="5" s="1"/>
  <c r="D33" i="5"/>
  <c r="I33" i="5" s="1"/>
  <c r="D31" i="5"/>
  <c r="I31" i="5" s="1"/>
  <c r="D29" i="5"/>
  <c r="I29" i="5" s="1"/>
  <c r="E62" i="6" s="1"/>
  <c r="D28" i="5"/>
  <c r="D27" i="5"/>
  <c r="D26" i="5"/>
  <c r="D25" i="5"/>
  <c r="D24" i="5"/>
  <c r="D22" i="5"/>
  <c r="D21" i="5"/>
  <c r="D20" i="5"/>
  <c r="D19" i="5"/>
  <c r="D18" i="5"/>
  <c r="D16" i="5"/>
  <c r="D15" i="5"/>
  <c r="D12" i="5"/>
  <c r="D11" i="5"/>
  <c r="I11" i="5" s="1"/>
  <c r="D9" i="5"/>
  <c r="D58" i="6" s="1"/>
  <c r="D8" i="5"/>
  <c r="D57" i="6" s="1"/>
  <c r="N35" i="5"/>
  <c r="L35" i="5"/>
  <c r="J35" i="5"/>
  <c r="N31" i="5"/>
  <c r="L31" i="5"/>
  <c r="J31" i="5"/>
  <c r="N34" i="5"/>
  <c r="L34" i="5"/>
  <c r="J34" i="5"/>
  <c r="N33" i="5"/>
  <c r="L33" i="5"/>
  <c r="J33" i="5"/>
  <c r="N29" i="5"/>
  <c r="L29" i="5"/>
  <c r="J29" i="5"/>
  <c r="N28" i="5"/>
  <c r="L28" i="5"/>
  <c r="J28" i="5"/>
  <c r="N27" i="5"/>
  <c r="L27" i="5"/>
  <c r="J27" i="5"/>
  <c r="N26" i="5"/>
  <c r="N25" i="5"/>
  <c r="L25" i="5"/>
  <c r="J25" i="5"/>
  <c r="N24" i="5"/>
  <c r="N22" i="5"/>
  <c r="L22" i="5"/>
  <c r="J22" i="5"/>
  <c r="N21" i="5"/>
  <c r="L21" i="5"/>
  <c r="J21" i="5"/>
  <c r="N20" i="5"/>
  <c r="L20" i="5"/>
  <c r="J20" i="5"/>
  <c r="N19" i="5"/>
  <c r="L19" i="5"/>
  <c r="J19" i="5"/>
  <c r="N18" i="5"/>
  <c r="L18" i="5"/>
  <c r="J18" i="5"/>
  <c r="N16" i="5"/>
  <c r="L16" i="5"/>
  <c r="J16" i="5"/>
  <c r="N15" i="5"/>
  <c r="L15" i="5"/>
  <c r="J15" i="5"/>
  <c r="N12" i="5"/>
  <c r="L12" i="5"/>
  <c r="J12" i="5"/>
  <c r="N11" i="5"/>
  <c r="L11" i="5"/>
  <c r="J11" i="5"/>
  <c r="N9" i="5"/>
  <c r="L9" i="5"/>
  <c r="J9" i="5"/>
  <c r="N8" i="5"/>
  <c r="L8" i="5"/>
  <c r="J8" i="5"/>
  <c r="G35" i="5"/>
  <c r="O35" i="5" s="1"/>
  <c r="K64" i="6" s="1"/>
  <c r="F35" i="5"/>
  <c r="H64" i="6" s="1"/>
  <c r="E35" i="5"/>
  <c r="F64" i="6" s="1"/>
  <c r="C35" i="5"/>
  <c r="C64" i="6" s="1"/>
  <c r="G34" i="5"/>
  <c r="O34" i="5" s="1"/>
  <c r="F34" i="5"/>
  <c r="E34" i="5"/>
  <c r="K34" i="5" s="1"/>
  <c r="C34" i="5"/>
  <c r="G33" i="5"/>
  <c r="O33" i="5" s="1"/>
  <c r="F33" i="5"/>
  <c r="E33" i="5"/>
  <c r="K33" i="5" s="1"/>
  <c r="C33" i="5"/>
  <c r="G31" i="5"/>
  <c r="O31" i="5" s="1"/>
  <c r="F31" i="5"/>
  <c r="M31" i="5" s="1"/>
  <c r="E31" i="5"/>
  <c r="C31" i="5"/>
  <c r="G29" i="5"/>
  <c r="J62" i="6" s="1"/>
  <c r="F29" i="5"/>
  <c r="H62" i="6" s="1"/>
  <c r="E29" i="5"/>
  <c r="F62" i="6" s="1"/>
  <c r="C29" i="5"/>
  <c r="C62" i="6" s="1"/>
  <c r="G28" i="5"/>
  <c r="O28" i="5" s="1"/>
  <c r="F28" i="5"/>
  <c r="M28" i="5" s="1"/>
  <c r="E28" i="5"/>
  <c r="C28" i="5"/>
  <c r="G27" i="5"/>
  <c r="F27" i="5"/>
  <c r="M27" i="5" s="1"/>
  <c r="E27" i="5"/>
  <c r="C27" i="5"/>
  <c r="G26" i="5"/>
  <c r="F26" i="5"/>
  <c r="E26" i="5"/>
  <c r="C26" i="5"/>
  <c r="G25" i="5"/>
  <c r="O25" i="5" s="1"/>
  <c r="F25" i="5"/>
  <c r="M25" i="5" s="1"/>
  <c r="E25" i="5"/>
  <c r="C25" i="5"/>
  <c r="G24" i="5"/>
  <c r="F24" i="5"/>
  <c r="E24" i="5"/>
  <c r="C24" i="5"/>
  <c r="G22" i="5"/>
  <c r="O22" i="5" s="1"/>
  <c r="F22" i="5"/>
  <c r="E22" i="5"/>
  <c r="C22" i="5"/>
  <c r="G21" i="5"/>
  <c r="O21" i="5" s="1"/>
  <c r="F21" i="5"/>
  <c r="E21" i="5"/>
  <c r="C21" i="5"/>
  <c r="G20" i="5"/>
  <c r="O20" i="5" s="1"/>
  <c r="F20" i="5"/>
  <c r="M20" i="5" s="1"/>
  <c r="E20" i="5"/>
  <c r="K20" i="5" s="1"/>
  <c r="C20" i="5"/>
  <c r="G19" i="5"/>
  <c r="F19" i="5"/>
  <c r="E19" i="5"/>
  <c r="C19" i="5"/>
  <c r="G18" i="5"/>
  <c r="F18" i="5"/>
  <c r="M18" i="5" s="1"/>
  <c r="E18" i="5"/>
  <c r="C18" i="5"/>
  <c r="G16" i="5"/>
  <c r="F16" i="5"/>
  <c r="E16" i="5"/>
  <c r="C16" i="5"/>
  <c r="G15" i="5"/>
  <c r="O15" i="5" s="1"/>
  <c r="F15" i="5"/>
  <c r="E15" i="5"/>
  <c r="C15" i="5"/>
  <c r="G12" i="5"/>
  <c r="O12" i="5" s="1"/>
  <c r="F12" i="5"/>
  <c r="M12" i="5" s="1"/>
  <c r="E12" i="5"/>
  <c r="C12" i="5"/>
  <c r="G11" i="5"/>
  <c r="O11" i="5" s="1"/>
  <c r="F11" i="5"/>
  <c r="E11" i="5"/>
  <c r="C11" i="5"/>
  <c r="G9" i="5"/>
  <c r="J58" i="6" s="1"/>
  <c r="F9" i="5"/>
  <c r="E9" i="5"/>
  <c r="F58" i="6" s="1"/>
  <c r="C9" i="5"/>
  <c r="C58" i="6" s="1"/>
  <c r="C8" i="5"/>
  <c r="C57" i="6" s="1"/>
  <c r="G8" i="5"/>
  <c r="O8" i="5" s="1"/>
  <c r="K57" i="6" s="1"/>
  <c r="F8" i="5"/>
  <c r="E8" i="5"/>
  <c r="B35" i="5"/>
  <c r="A64" i="6" s="1"/>
  <c r="B34" i="5"/>
  <c r="B33" i="5"/>
  <c r="B32" i="5"/>
  <c r="B31" i="5"/>
  <c r="B30" i="5"/>
  <c r="A63" i="6" s="1"/>
  <c r="B29" i="5"/>
  <c r="A62" i="6" s="1"/>
  <c r="B28" i="5"/>
  <c r="B27" i="5"/>
  <c r="B26" i="5"/>
  <c r="B25" i="5"/>
  <c r="B24" i="5"/>
  <c r="B23" i="5"/>
  <c r="A61" i="6" s="1"/>
  <c r="B22" i="5"/>
  <c r="B21" i="5"/>
  <c r="B13" i="5"/>
  <c r="A60" i="6" s="1"/>
  <c r="B12" i="5"/>
  <c r="B11" i="5"/>
  <c r="B10" i="5"/>
  <c r="A59" i="6" s="1"/>
  <c r="B9" i="5"/>
  <c r="A58" i="6" s="1"/>
  <c r="B8" i="5"/>
  <c r="A57" i="6" s="1"/>
  <c r="K24" i="5" l="1"/>
  <c r="I15" i="5"/>
  <c r="K32" i="5"/>
  <c r="I27" i="5"/>
  <c r="M21" i="5"/>
  <c r="K15" i="5"/>
  <c r="M32" i="5"/>
  <c r="O26" i="5"/>
  <c r="O32" i="5"/>
  <c r="M26" i="5"/>
  <c r="M24" i="5"/>
  <c r="H14" i="5"/>
  <c r="K19" i="5"/>
  <c r="K25" i="5"/>
  <c r="C10" i="5"/>
  <c r="C59" i="6" s="1"/>
  <c r="C14" i="5"/>
  <c r="N14" i="5"/>
  <c r="L17" i="5"/>
  <c r="K22" i="5"/>
  <c r="K27" i="5"/>
  <c r="K21" i="5"/>
  <c r="K12" i="5"/>
  <c r="M9" i="5"/>
  <c r="I58" i="6" s="1"/>
  <c r="M29" i="5"/>
  <c r="I62" i="6" s="1"/>
  <c r="I16" i="5"/>
  <c r="O19" i="5"/>
  <c r="N23" i="5"/>
  <c r="M22" i="5"/>
  <c r="I20" i="5"/>
  <c r="N10" i="5"/>
  <c r="L30" i="5"/>
  <c r="J10" i="5"/>
  <c r="G17" i="5"/>
  <c r="O9" i="5"/>
  <c r="K58" i="6" s="1"/>
  <c r="K35" i="5"/>
  <c r="G64" i="6" s="1"/>
  <c r="I19" i="5"/>
  <c r="H10" i="5"/>
  <c r="M35" i="5"/>
  <c r="I64" i="6" s="1"/>
  <c r="N17" i="5"/>
  <c r="N30" i="5"/>
  <c r="O16" i="5"/>
  <c r="O24" i="5"/>
  <c r="K28" i="5"/>
  <c r="J14" i="5"/>
  <c r="M33" i="5"/>
  <c r="J64" i="6"/>
  <c r="M15" i="5"/>
  <c r="H17" i="5"/>
  <c r="K29" i="5"/>
  <c r="G62" i="6" s="1"/>
  <c r="E30" i="5"/>
  <c r="F63" i="6" s="1"/>
  <c r="I35" i="5"/>
  <c r="E64" i="6" s="1"/>
  <c r="D62" i="6"/>
  <c r="O27" i="5"/>
  <c r="L10" i="5"/>
  <c r="K18" i="5"/>
  <c r="J23" i="5"/>
  <c r="J30" i="5"/>
  <c r="I21" i="5"/>
  <c r="I26" i="5"/>
  <c r="K8" i="5"/>
  <c r="G57" i="6" s="1"/>
  <c r="M8" i="5"/>
  <c r="I57" i="6" s="1"/>
  <c r="M16" i="5"/>
  <c r="C23" i="5"/>
  <c r="C61" i="6" s="1"/>
  <c r="I22" i="5"/>
  <c r="F10" i="5"/>
  <c r="C17" i="5"/>
  <c r="F23" i="5"/>
  <c r="H61" i="6" s="1"/>
  <c r="D23" i="5"/>
  <c r="D61" i="6" s="1"/>
  <c r="I25" i="5"/>
  <c r="E23" i="5"/>
  <c r="F61" i="6" s="1"/>
  <c r="K31" i="5"/>
  <c r="J57" i="6"/>
  <c r="H57" i="6"/>
  <c r="H58" i="6"/>
  <c r="F30" i="5"/>
  <c r="I18" i="5"/>
  <c r="I28" i="5"/>
  <c r="L23" i="5"/>
  <c r="C30" i="5"/>
  <c r="C63" i="6" s="1"/>
  <c r="D17" i="5"/>
  <c r="E14" i="5"/>
  <c r="I9" i="5"/>
  <c r="E58" i="6" s="1"/>
  <c r="G30" i="5"/>
  <c r="J63" i="6" s="1"/>
  <c r="K9" i="5"/>
  <c r="G58" i="6" s="1"/>
  <c r="G14" i="5"/>
  <c r="E10" i="5"/>
  <c r="F59" i="6" s="1"/>
  <c r="G10" i="5"/>
  <c r="O10" i="5" s="1"/>
  <c r="K59" i="6" s="1"/>
  <c r="F17" i="5"/>
  <c r="O29" i="5"/>
  <c r="K62" i="6" s="1"/>
  <c r="I12" i="5"/>
  <c r="I24" i="5"/>
  <c r="H30" i="5"/>
  <c r="H23" i="5"/>
  <c r="L14" i="5"/>
  <c r="E17" i="5"/>
  <c r="J17" i="5"/>
  <c r="M11" i="5"/>
  <c r="G23" i="5"/>
  <c r="F57" i="6"/>
  <c r="D30" i="5"/>
  <c r="I8" i="5"/>
  <c r="E57" i="6" s="1"/>
  <c r="K11" i="5"/>
  <c r="K16" i="5"/>
  <c r="O18" i="5"/>
  <c r="D10" i="5"/>
  <c r="D14" i="5"/>
  <c r="M19" i="5"/>
  <c r="K26" i="5"/>
  <c r="M34" i="5"/>
  <c r="F14" i="5"/>
  <c r="M10" i="5" l="1"/>
  <c r="I59" i="6" s="1"/>
  <c r="N13" i="5"/>
  <c r="N36" i="5" s="1"/>
  <c r="H13" i="5"/>
  <c r="H36" i="5" s="1"/>
  <c r="M30" i="5"/>
  <c r="I63" i="6" s="1"/>
  <c r="O17" i="5"/>
  <c r="C13" i="5"/>
  <c r="C60" i="6" s="1"/>
  <c r="O14" i="5"/>
  <c r="M17" i="5"/>
  <c r="L13" i="5"/>
  <c r="L36" i="5" s="1"/>
  <c r="H63" i="6"/>
  <c r="K30" i="5"/>
  <c r="G63" i="6" s="1"/>
  <c r="K10" i="5"/>
  <c r="G59" i="6" s="1"/>
  <c r="M23" i="5"/>
  <c r="I61" i="6" s="1"/>
  <c r="K23" i="5"/>
  <c r="G61" i="6" s="1"/>
  <c r="I23" i="5"/>
  <c r="E61" i="6" s="1"/>
  <c r="K14" i="5"/>
  <c r="J13" i="5"/>
  <c r="J36" i="5" s="1"/>
  <c r="I17" i="5"/>
  <c r="J59" i="6"/>
  <c r="O30" i="5"/>
  <c r="K63" i="6" s="1"/>
  <c r="H59" i="6"/>
  <c r="G13" i="5"/>
  <c r="F13" i="5"/>
  <c r="M14" i="5"/>
  <c r="K17" i="5"/>
  <c r="E13" i="5"/>
  <c r="I30" i="5"/>
  <c r="E63" i="6" s="1"/>
  <c r="D63" i="6"/>
  <c r="D13" i="5"/>
  <c r="D36" i="5" s="1"/>
  <c r="I14" i="5"/>
  <c r="O23" i="5"/>
  <c r="K61" i="6" s="1"/>
  <c r="J61" i="6"/>
  <c r="D59" i="6"/>
  <c r="I10" i="5"/>
  <c r="E59" i="6" s="1"/>
  <c r="O13" i="5" l="1"/>
  <c r="K60" i="6" s="1"/>
  <c r="C36" i="5"/>
  <c r="C65" i="6" s="1"/>
  <c r="J60" i="6"/>
  <c r="G36" i="5"/>
  <c r="J65" i="6" s="1"/>
  <c r="F60" i="6"/>
  <c r="K13" i="5"/>
  <c r="G60" i="6" s="1"/>
  <c r="E36" i="5"/>
  <c r="D60" i="6"/>
  <c r="I13" i="5"/>
  <c r="E60" i="6" s="1"/>
  <c r="I36" i="5"/>
  <c r="D65" i="6"/>
  <c r="M13" i="5"/>
  <c r="I60" i="6" s="1"/>
  <c r="H60" i="6"/>
  <c r="F36" i="5"/>
  <c r="O36" i="5" l="1"/>
  <c r="K65" i="6" s="1"/>
  <c r="M36" i="5"/>
  <c r="H65" i="6"/>
  <c r="E65" i="6"/>
  <c r="R10" i="5"/>
  <c r="K36" i="5"/>
  <c r="F65" i="6"/>
  <c r="R13" i="5" l="1"/>
  <c r="R11" i="5"/>
  <c r="G65" i="6"/>
  <c r="R12" i="5"/>
  <c r="I65" i="6"/>
  <c r="R7" i="5" l="1"/>
  <c r="F69" i="6" s="1"/>
  <c r="A84" i="6" s="1"/>
</calcChain>
</file>

<file path=xl/sharedStrings.xml><?xml version="1.0" encoding="utf-8"?>
<sst xmlns="http://schemas.openxmlformats.org/spreadsheetml/2006/main" count="746" uniqueCount="510">
  <si>
    <t>EXCELENCIA EN LA GESTIÓN DEL PACIENTE EXTERNO
FARMACIA HOSPITALARIA</t>
  </si>
  <si>
    <t>Desarrollado por:</t>
  </si>
  <si>
    <t>Nº</t>
  </si>
  <si>
    <t>Cumplimiento (S/N)</t>
  </si>
  <si>
    <t>PAC (en caso de incumplimiento)</t>
  </si>
  <si>
    <t>REQUISITO</t>
  </si>
  <si>
    <t>Nivel</t>
  </si>
  <si>
    <t>Descripción del Hallazgo</t>
  </si>
  <si>
    <t>Observaciones</t>
  </si>
  <si>
    <t>Check-List UPEFH V.1</t>
  </si>
  <si>
    <t>Descripción del hallazgo</t>
  </si>
  <si>
    <t>4.1</t>
  </si>
  <si>
    <t>La UPEFH debe disponer de una cartera de servicios</t>
  </si>
  <si>
    <t>Básico</t>
  </si>
  <si>
    <t>Medio</t>
  </si>
  <si>
    <t>Avanzado</t>
  </si>
  <si>
    <t>La UPEFH debe disponer de un documento donde se definan las actividades que se llevan a cabo en la unidad.</t>
  </si>
  <si>
    <t>SI</t>
  </si>
  <si>
    <t>NO</t>
  </si>
  <si>
    <t>4.2</t>
  </si>
  <si>
    <t>4.3</t>
  </si>
  <si>
    <t>4.4</t>
  </si>
  <si>
    <t>4.5</t>
  </si>
  <si>
    <t>4.6</t>
  </si>
  <si>
    <t>La actividad de la UPEFH está constituida e integrada al mismo nivel que el resto de las consultas externas hospitalarias</t>
  </si>
  <si>
    <t>Aclaraciones</t>
  </si>
  <si>
    <t>Evidencias (criterio de cumplimiento)</t>
  </si>
  <si>
    <t>Disponer de un documento en donde se describa la actividad de la UPEFH</t>
  </si>
  <si>
    <t>La integración funcional de la actividad de la UPEFH en la estructura de la organizativa del centro sanitario</t>
  </si>
  <si>
    <t>La UPEFH debe definir un mapa de procesos de su sistema de gestión</t>
  </si>
  <si>
    <t>Un mapa de procesos es un documento donde se  describen los procesos de la organización, dichos procesos se engloban en procesos estratégicos (relacionados con la dirección estratégica de la UPEFH; por ejemplo: Dirección, Gestión de Calidad, etc.), clave (incluye los procesos principales que se llevan a cabo en la UPEFH; por ejemplo: selección y estratificación de pacientes, atención al paciente externo, etc.) y de soporte (aquellos procesos que ayudan a que los procesos clave puedan realizarse; por ejemplo: suministros, personal, etc.). 
Si el Servicio de Farmacia dispone de un mapa de procesos en donde se encuentran representados los procesos de la UPEFH se dará cumplimiento a dicho requisito.</t>
  </si>
  <si>
    <t>Disponer de un documento en donde se describa el mapa de procesos con todos sus procesos estratégicos, clave y de soporte de la propia UPEFH</t>
  </si>
  <si>
    <t>Se dispone de información documentada de los procesos de la UPEFH</t>
  </si>
  <si>
    <t>La descripción de los procesos puede recogerse en documentos como fichas de procesos o en procedimientos normalizados. 
Los procesos deben incluir:
a)	las entradas requeridas y las salidas esperadas de estos procesos;
b)	los criterios y requisitos de calidad; 
c)	los métodos de seguimiento y medición (incluyendo indicadores del desempeño) necesarios para asegurar la eficacia de las actividades que se realizan en la UPEFH y el control de estos procesos.
d)	los recursos necesarios para estos procesos y asegurarse de su disponibilidad 
e)	las responsabilidades y autoridades para estos procesos;
f)	los riesgos y oportunidades determinados de acuerdo con los requisitos del apartado 6.1;
g)	cualquier otra información que la UPEFH considere necesaria para la gestión de los procesos.</t>
  </si>
  <si>
    <t>Disponer de un documento en donde se describa la información de los procesos, por ejemplo fichas de procesos o procedimientos normalizados</t>
  </si>
  <si>
    <t>La UPEFH debe definir el análisis de contexto que es pertinente para las actividades que realiza la UPEFH</t>
  </si>
  <si>
    <t>El análisis de contexto permite conocer aquellos factores que son internos y externos de la organización con objeto de conocer el entorno de la organización y sus particularidades facilitando las necesidades y requisitos que tiene que cumplir un sistema de gestión.
Los factores internos pueden incluir elementos relativos a los valores, la cultura, la cualificación del personal, los conocimientos y el desempeño de la UPEFH. 
Los factores externos  pueden incluir elementos relativos a la legislación, la tecnología, el perfil del paciente, el entorno de la Institución.
Para la definición del análisis de contexto se pueden emplear diferentes metodologías como el análisis DAFO (Debilidades, Amenazas, Fortalezas y Oportunidades) o análisis PEST (factores Políticos, Económicos, Sociales y Tecnológicos).
Anualmente dicha información debe revisarse y actualizarse si procede cuando se realice el informe/ memoria anual.</t>
  </si>
  <si>
    <t>Disponer de un documento en donde se describa el análisis de contexto para la UPEFH</t>
  </si>
  <si>
    <t>4. CONTEXTO</t>
  </si>
  <si>
    <t>La UPEFH debe identificar las partes interesadas a las que afecta o se pueden ver afectadas por los servicios que presta y, las necesidades y expectativas de las mismas</t>
  </si>
  <si>
    <t>La identificación de las partes interesadas junto con sus necesidades/expectativas debe documentarse anualmente cuando se realice el informe/ memoria anual, indicando también el impacto alto/medio/bajo sobre el servicio</t>
  </si>
  <si>
    <t>Disponer de un documento en donde se identifique las partes interesadas y describa las necesidades y expectativas de cada una respecto a la UPEFH</t>
  </si>
  <si>
    <t>5. LIDERAZGO</t>
  </si>
  <si>
    <t>5.1</t>
  </si>
  <si>
    <t>5.2</t>
  </si>
  <si>
    <t>5.3</t>
  </si>
  <si>
    <t>La designación de esta figura, bien en un organigrama o en cualquier otro documento que evidencie la asignación de estas funciones y responsabilidades</t>
  </si>
  <si>
    <t>NA</t>
  </si>
  <si>
    <t>Participación en una comisión clínica decisiva en el ámbito de pacientes externos</t>
  </si>
  <si>
    <t>Participar en grupos de trabajo externos multidisciplinares interniveles de la comunidad autónoma o a nivel estatal</t>
  </si>
  <si>
    <t>Como mínimo participar en una reunión, foro o jornada de trabajo, al año con una asociación de pacientes</t>
  </si>
  <si>
    <t xml:space="preserve">Evidencias de reuniones, participación de foros o jornadas de trabajo </t>
  </si>
  <si>
    <t>6.1 RIESGOS Y OPORTUNIDADES</t>
  </si>
  <si>
    <t>6.1.1</t>
  </si>
  <si>
    <t>La realización de la identificación de los riesgos</t>
  </si>
  <si>
    <t>La realización del análisis y evaluación de los riesgos identificados</t>
  </si>
  <si>
    <t>Las acciones deben ser proporcionales al impacto potencial en la UPEFH y se  deberá llevar a cabo una planificación, implantación y evaluación posterior de la eficacia. Las opciones para abordar los riesgos o elaborar planes de mejora pueden incluir:  evitar riesgos, asumir riesgos para perseguir una oportunidad controlando el riesgo o mitigando su efecto, compartir el riesgo o mantener riesgos mediante decisiones informadas.
Las oportunidades pueden conducir a la adopción de nuevas prácticas, utilización de nuevas tecnologías, formaciones y otras posibilidades deseables y viables para abordar las necesidades de la unidad o las de las partes interesadas.</t>
  </si>
  <si>
    <t>6.2 OBJETIVOS</t>
  </si>
  <si>
    <t>6.2.1</t>
  </si>
  <si>
    <t>6.2.3</t>
  </si>
  <si>
    <t>6.2.2</t>
  </si>
  <si>
    <t>Objetivos estratégicos</t>
  </si>
  <si>
    <t>Objetivos anuales</t>
  </si>
  <si>
    <t>Planificación de objetivos</t>
  </si>
  <si>
    <t>7. GESTIÓN DE LOS RECURSOS</t>
  </si>
  <si>
    <t>7.1 RECURSOS HUMANOS</t>
  </si>
  <si>
    <r>
      <t xml:space="preserve">7.1 RECURSOS HUMANOS </t>
    </r>
    <r>
      <rPr>
        <sz val="11"/>
        <color theme="1"/>
        <rFont val="Verdana"/>
        <family val="2"/>
      </rPr>
      <t>- 7.1.1. Personal y carga asistencial</t>
    </r>
  </si>
  <si>
    <t>7.1.1.1</t>
  </si>
  <si>
    <t>La UPEFH dispone de las personas necesarias para garantizar una adecuada atención farmacéutica a los pacientes externos</t>
  </si>
  <si>
    <r>
      <t xml:space="preserve">Listado del personal que lleva a cabo la actividad en la UPEFH. Además del farmacéutico especialista, </t>
    </r>
    <r>
      <rPr>
        <b/>
        <i/>
        <sz val="11"/>
        <color theme="1"/>
        <rFont val="Verdana"/>
        <family val="2"/>
      </rPr>
      <t>personal de enfermería o auxiliar de enfermería o técnico de farmacia y/o un administrativo</t>
    </r>
  </si>
  <si>
    <r>
      <t>Listado del personal que lleva a cabo la actividad en la UPEFH. Como mí</t>
    </r>
    <r>
      <rPr>
        <b/>
        <i/>
        <sz val="11"/>
        <color theme="1"/>
        <rFont val="Verdana"/>
        <family val="2"/>
      </rPr>
      <t>nimo un farmacéutico especialista</t>
    </r>
    <r>
      <rPr>
        <sz val="11"/>
        <color theme="1"/>
        <rFont val="Verdana"/>
        <family val="2"/>
      </rPr>
      <t>.</t>
    </r>
  </si>
  <si>
    <t>Las funciones y responsabilidades del personal deben estar definidas</t>
  </si>
  <si>
    <t>Disponer de información documentada, por ejemplo, fichas de perfil de puesto o un manual de funciones donde se describan las funciones y responsabilidades de cada uno de los puestos de trabajo o en los propios protocolos de trabajo de la Unidad.</t>
  </si>
  <si>
    <t>Disponer de información documentada que describa las funciones y responsabilidades</t>
  </si>
  <si>
    <t>- Definición de los criterios o mecanismos para distribuir la carga asistencial.
- Disponer de un cuadrante o un documento que define el tiempo y la carga de trabajo por cada persona de la UPEFH.
- Disponer de un protocolo que define cómo se va a llevar a cabo la distribución del tiempo, la carga asistencial y la evaluación periódica.</t>
  </si>
  <si>
    <t>Definir criterios para distribuir la carga asistencial y evidencia de que se aplican dichos criterios (por ejemplo: cuadrante de trabajo, entrevistas con el responsable de la UPEFH y el personal)</t>
  </si>
  <si>
    <t>7.1.1.2</t>
  </si>
  <si>
    <t>7.1.1.3</t>
  </si>
  <si>
    <t>7.1.1.4</t>
  </si>
  <si>
    <t>Para la evaluación se tendrá en cuenta el personal de la UPEFH por el número de pacientes externos atendidos en el periodo de tiempo evaluado. La evaluación se deberá hacer como mínimo semestral</t>
  </si>
  <si>
    <t>Disponer de un documento en donde se evidencie la carga de trabajo, dicha información puede estar recogida en un informe específico o en el informe de progreso del sistema</t>
  </si>
  <si>
    <r>
      <t xml:space="preserve">7.1 RECURSOS HUMANOS </t>
    </r>
    <r>
      <rPr>
        <sz val="11"/>
        <color theme="1"/>
        <rFont val="Verdana"/>
        <family val="2"/>
      </rPr>
      <t>- 7.1.2. Cualificación y Formación de la UPEFH</t>
    </r>
  </si>
  <si>
    <t>7.1.2.1</t>
  </si>
  <si>
    <t>Disponer de un plan de formación individual y que se evidencie el cumplimiento del mismo</t>
  </si>
  <si>
    <t>7.1.2.2</t>
  </si>
  <si>
    <t>Los farmacéuticos especialistas que participan en Grupos de Trabajo/Comités clínicos del hospital deben estar cualificados en las áreas terapéuticas</t>
  </si>
  <si>
    <t>Ejemplos: cursos de la SEFH-CEU sobre Enfermedades Inmunomediadas “Farmacoterapia en Enfermedades Inflamatorias Inmunomediadas”; “Máster propio internacional de seguimiento farmacoterapéutico al paciente VIH/SIDA” Universidad de Granada, formaciones específicas por áreas terapéuticas, etc.</t>
  </si>
  <si>
    <t>Certificados de formación, entrevistas con el responsable de la UPEFH</t>
  </si>
  <si>
    <t>7.1.2.3</t>
  </si>
  <si>
    <t>La UPEFH debe determinar  las competencias necesarias para cada puesto de trabajo</t>
  </si>
  <si>
    <t>Las competencias podrán ser relativas a conocimientos específicos para el desempeño de su puesto de trabajo y/o otras competencias relacionadas con las habilidades sociales (por ejemplo: comunicación con el paciente). 
Las competencias se pueden adquirir mediante: formación interna entre compañeros, la formación en la incorporación al puesto de trabajo, formación a las personas en otro puesto de trabajo para cubrir las vacaciones o las bajas o formación externa.</t>
  </si>
  <si>
    <t>Definición de competencias por puesto de trabajo</t>
  </si>
  <si>
    <t>7.1.2.4</t>
  </si>
  <si>
    <t>7.1.2.5</t>
  </si>
  <si>
    <t>La UPEFH debe realizar la evaluación de la competencia de cada una de las personas de la Unidad</t>
  </si>
  <si>
    <t>Se dispondrá de una metodología definida para la evaluación y reevaluación de las competencias del personal, dicha reevaluación se hará cada tres años.
Las competencias se pueden adquirir mediante: formación interna entre compañeros, la formación en la incorporación al puesto de trabajo, formación a las personas en otro puesto de trabajo para cubrir las vacaciones o las bajas o formación externa</t>
  </si>
  <si>
    <t>La realización de la evaluación de la competencia</t>
  </si>
  <si>
    <t>Programa de formación, entrevistas con el responsable de la formación de la UPEFH, evidencias de la formación (ej.: presentaciones, listado de asistentes, certificados de asistencia, etc.)</t>
  </si>
  <si>
    <t>7.1.2.6</t>
  </si>
  <si>
    <t>Se debe disponer de un método para realizar la evaluación de la eficacia de las acciones formativa. Disponer de sistemas para la evaluación de las acciones formativas verificando si se alcanzan los objetivos, el grado de asimilación de los conocimientos, actitudes y aptitudes. Si el Servicio de Farmacia dispone de dicha metodología podrá aplicarse a la UPEFH</t>
  </si>
  <si>
    <t>Documento que defina los criterios de evaluación y los resultados de la evaluación de las acciones formativas realizadas</t>
  </si>
  <si>
    <t>7.1.2.7</t>
  </si>
  <si>
    <t>7.1.2.8</t>
  </si>
  <si>
    <t>La UPEFH debe asegurarse de que las personas que realizan el trabajo bajo el control de la organización tomen conciencia de:
a)	la política de calidad; 
b)	los objetivos de calidad; 
c)	su contribución a la eficacia del sistema de gestión, incluidos los beneficios de una mejora del desempeño; 
d)	las implicaciones del incumplimiento de los requisitos del sistema de gestión, y
e)	su contribución a la seguridad del paciente</t>
  </si>
  <si>
    <t>Evidencias documentales como reuniones, sesiones clínicas, formación interna y a través de entrevistas con el personal de la UPEFH</t>
  </si>
  <si>
    <t>Se debe definir cómo la UPEFH actualiza aquellos requisitos externos aplicables a la actividad que realiza, como es la legislación y/o cualquier otra normativa o requisito aplicable.
Las fuentes externas para acceder a estos conocimientos pueden ser mediante formación, a través de la SEFH, mediante consultas al BOE, a través de proveedores externos que proporcionen información sobre cambios legislativos (por ejemplo: consultoras específicas de actualización de legislación, laboratorios farmacéuticos, empresas mantenedoras de equipamiento, etc.)</t>
  </si>
  <si>
    <t>Evidencias documentales como listados de legislación, diplomas de formación, emails informando de los cambios, newsletters, etc. y a través de entrevistas con el personal de la UPEFH</t>
  </si>
  <si>
    <r>
      <t xml:space="preserve">7.2 INFRAESTRUCTURA </t>
    </r>
    <r>
      <rPr>
        <sz val="11"/>
        <color theme="1"/>
        <rFont val="Verdana"/>
        <family val="2"/>
      </rPr>
      <t>- 7.2.1. Requisitos para espacios de trabajo</t>
    </r>
  </si>
  <si>
    <t>7.2.1.1</t>
  </si>
  <si>
    <t>7.2.1.2.</t>
  </si>
  <si>
    <t>7.2.1.3</t>
  </si>
  <si>
    <t>7.2.1.4</t>
  </si>
  <si>
    <t>Los espacios deben de estar debidamente señalizados e identificados según su uso.</t>
  </si>
  <si>
    <t>Evidencias físicas del espacio</t>
  </si>
  <si>
    <t>Durante el proceso de atención farmacéutica se debe garantizar la privacidad del paciente</t>
  </si>
  <si>
    <t>Evidencias físicas del espacio (aislamiento acústico y visual)</t>
  </si>
  <si>
    <t>Determinar el mantenimiento de las instalaciones programando actuaciones para la limpieza y orden de las mismas</t>
  </si>
  <si>
    <t>Se considerarán las actividades de mantenimiento de las instalaciones y limpieza realizadas por el personal propio o subcontratado del hospital</t>
  </si>
  <si>
    <t>Evidencias de mantenimiento (ejemplo: revisión de elementos de protección contraincendios, alta y baja tensión, ascensores, etc.) y evidencias visual de la limpieza y el orden y evidencias documentadas de la limpieza como por ejemplo: partes de limpieza</t>
  </si>
  <si>
    <t>Determinar, proporcionar y mantener el ambiente necesario para la realización de la actividad asistencial de una forma efectiva y segura</t>
  </si>
  <si>
    <t>Un ambiente adecuado puede ser una combinación de factores humanos y físicos, tales como:
a.	Sociales: por ejemplo ambiente no discriminatorio, ambiente tranquilo, no confrontacional.
b.	Psicológicos: por ejemplo ambiente que reduce el estrés, que previene el síndrome de agotamiento emocionalmente protector.
c.	Físicos: por ejemplo, la temperatura, calor, humedad, iluminación, circulación del aire, higiene, ruido.</t>
  </si>
  <si>
    <t>Las evidencias serán visuales como la iluminación, higiene, ruido, la sensación de calor y temperatura y a través de entrevista con el personal de la UPEFH</t>
  </si>
  <si>
    <r>
      <t xml:space="preserve">7.2 INFRAESTRUCTURA </t>
    </r>
    <r>
      <rPr>
        <sz val="11"/>
        <color theme="1"/>
        <rFont val="Verdana"/>
        <family val="2"/>
      </rPr>
      <t>- 7.2.2. Requisitos para las herramientas y medios de trabajo</t>
    </r>
  </si>
  <si>
    <t>7.2.2.1</t>
  </si>
  <si>
    <t>La UPEFH debe tener acceso a la historia clínica del paciente.
Este requisito se puede evidenciar conjuntamente cuando se evalúa la historia clínica del paciente.</t>
  </si>
  <si>
    <t>Evidencias físicas del registro de historia clínica</t>
  </si>
  <si>
    <t>7.2.2.2</t>
  </si>
  <si>
    <t>Este requisito se puede evidenciar conjuntamente cuando se evalúa la historia clínica del paciente</t>
  </si>
  <si>
    <r>
      <t xml:space="preserve">Evidencias físicas del registro de historia clínica: en el </t>
    </r>
    <r>
      <rPr>
        <b/>
        <sz val="11"/>
        <color theme="1"/>
        <rFont val="Verdana"/>
        <family val="2"/>
      </rPr>
      <t>programa de pacientes externos</t>
    </r>
  </si>
  <si>
    <r>
      <t xml:space="preserve">Evidencias físicas del registro de historia clínica: en la </t>
    </r>
    <r>
      <rPr>
        <b/>
        <sz val="11"/>
        <color theme="1"/>
        <rFont val="Verdana"/>
        <family val="2"/>
      </rPr>
      <t>historia clínica hospitalaria</t>
    </r>
  </si>
  <si>
    <r>
      <t xml:space="preserve">Evidencias físicas del registro de historia clínica: </t>
    </r>
    <r>
      <rPr>
        <b/>
        <sz val="11"/>
        <color theme="1"/>
        <rFont val="Verdana"/>
        <family val="2"/>
      </rPr>
      <t>en la historia de salud única compartida entre niveles asistenciales</t>
    </r>
  </si>
  <si>
    <t>Herramientas informáticas como Historia clínica, programa de citas, gestión de agendas de consultas, bases de datos (Micromedex, UpToDate, PubMed …), aplicativo de pacientes externos (historia farmacoterapéutica…). Se debe disponer de información sobre patologías y fármacos a tiempo real</t>
  </si>
  <si>
    <t>Evidencias físicas de la disposición de las herramientas informáticas y comprobación de la conexión a internet</t>
  </si>
  <si>
    <t>7.2.2.3</t>
  </si>
  <si>
    <t>7.2.2.4</t>
  </si>
  <si>
    <t>Evidencias físicas del registro de actividad farmacéutica</t>
  </si>
  <si>
    <t>7.2.2.5</t>
  </si>
  <si>
    <t>7.2.2.6</t>
  </si>
  <si>
    <t>Este requisito se puede evidenciar conjuntamente cuando se evalúa el proceso de citación de pacientes. En los casos que el proceso de citaciones esté integrado con el resto de consultas externas del hospital se dará como cumplido dicho requisito.</t>
  </si>
  <si>
    <t>Evidencias físicas de la gestión y realización del proceso de citación de pacientes externos</t>
  </si>
  <si>
    <t>7.2.2.7</t>
  </si>
  <si>
    <t>Este requisito se puede evidenciar conjuntamente cuando se evalúa el proceso de dispensación de medicamentos</t>
  </si>
  <si>
    <r>
      <t xml:space="preserve">Evidencias físicas de la existencia de dichas herramientas y evidencias documentales (por ejemplo: trazabilidad de los lotes, servicio de medicación a domicilio)
</t>
    </r>
    <r>
      <rPr>
        <b/>
        <sz val="11"/>
        <color theme="1"/>
        <rFont val="Verdana"/>
        <family val="2"/>
      </rPr>
      <t>a)	Sistema de dispensación automatizado,
b)	Dispensación por código de barras</t>
    </r>
  </si>
  <si>
    <r>
      <t xml:space="preserve">Evidencias físicas de la existencia de dichas herramientas y evidencias documentales (por ejemplo: trazabilidad de los lotes, servicio de medicación a domicilio)
</t>
    </r>
    <r>
      <rPr>
        <b/>
        <sz val="11"/>
        <color theme="1"/>
        <rFont val="Verdana"/>
        <family val="2"/>
      </rPr>
      <t>c)	Sistema de trazabilidad de lotes dispensados,
d)	Servicio de envío de medicación a domicilio</t>
    </r>
  </si>
  <si>
    <t>7.2.2.8</t>
  </si>
  <si>
    <t>Este requisito se puede evidenciar conjuntamente cuando se evalúa el proceso teleasistencia</t>
  </si>
  <si>
    <t>Evidencias físicas de las herramientas de teleasistencia</t>
  </si>
  <si>
    <t>7.2.2.9</t>
  </si>
  <si>
    <t>Disponer de historia clínica electrónica compartida entre atención especializada y atención primaria</t>
  </si>
  <si>
    <r>
      <t xml:space="preserve">7.2 INFRAESTRUCTURA </t>
    </r>
    <r>
      <rPr>
        <sz val="11"/>
        <color theme="1"/>
        <rFont val="Verdana"/>
        <family val="2"/>
      </rPr>
      <t>- 7.2.3 Equipamiento</t>
    </r>
  </si>
  <si>
    <t>7.2.3.1</t>
  </si>
  <si>
    <t>La UPEFH debe estar dotada de todos los equipos requeridos para realizar la actividad de manera fiable, eficaz y segura para trabajadores y pacientes.
a)     Los equipos deben tener las características técnicas suficientes para cumplir los rangos de los parámetros que se requieran en cada proceso.
b)     Disponer de una relación del equipamiento de la UPEFH, identificando aquellos equipos críticos.
c)     Disponer de los manuales técnicos de todos los equipos, con indicaciones de utilización a disposición del personal que los utiliza para asegurar el correcto manejo y mantenimiento del mismo.
d)     Disponer de registros donde quedan reflejadas las revisiones técnicas, preventivas o derivadas de una incidencia y/o averías de los equipos. En estos registros debe constar quién ha realizado el mantenimiento, los parámetros evaluados y el periodo de validez de la revisión.
e)      Establecer un programa de calibración y/o verificación de los equipos que realicen mediciones para asegurar el correcto funcionamiento de los mismos y comprobar que responden a las exigencias requeridas para el uso empleado. Se debe definir para cada equipo, al menos, nombre del equipo, identificación del equipo, rango de medición, frecuencia de calibración y/o verificación, criterios de aceptación. La organización puede realizar internamente calibraciones y/o verificaciones con personal cualificado para ello, o realizarlo externamente por una empresa acreditada para tal fin.
 f)     Además, la organización debe evaluar y registrar la validez de los resultados de las mediciones anteriores cuando detecte que el equipo no está conforme con los requisitos. La organización debe tomar las acciones apropiadas sobre el equipo o sobre cualquier resultado afectado.</t>
  </si>
  <si>
    <t>Listado de equipos, plan de mantenimiento, evidencias de las acciones de mantenimiento preventivo, correctivo y de las acciones de verificación y/o calibración, manuales de uso de los equipos</t>
  </si>
  <si>
    <t>7.3 COMUNICACIÓN</t>
  </si>
  <si>
    <t>7.3.1</t>
  </si>
  <si>
    <t>Correo electrónico, teléfono, aplicaciones corporativas, sesiones clínicas, reuniones internas de la Unidad, etc.</t>
  </si>
  <si>
    <t>7.3.2</t>
  </si>
  <si>
    <t>Correo electrónico, teléfono</t>
  </si>
  <si>
    <t>7.3.3</t>
  </si>
  <si>
    <t>Por ejemplo el “foro virtual”</t>
  </si>
  <si>
    <t>Evidencias físicas de las TICs de comunicación</t>
  </si>
  <si>
    <t>7.3.4</t>
  </si>
  <si>
    <t>Por ejemplo  WEB, BLOG, EMAIL</t>
  </si>
  <si>
    <t>Evidencias físicas de las herramientas de comunicación</t>
  </si>
  <si>
    <t>7.3.5</t>
  </si>
  <si>
    <t>7.3.6</t>
  </si>
  <si>
    <t>Dicho protocolo tiene que encontrarse documentado</t>
  </si>
  <si>
    <t>El protocolo de comunicación y a través de entrevistas al personal de la UPEFH que conocen dicho protocolo</t>
  </si>
  <si>
    <t>La estrategia de comunicación tiene que incluir como mínimo:
a.	Qué se comunica;
b.	Cuándo se comunica;
c.	A quién se comunica;
d.	Cómo se comunica;
e.	Quién comunica.</t>
  </si>
  <si>
    <t>Un plan de comunicación que puede ser a modo de tabla que recoja dicha información o en un protocolo de comunicación y a través de entrevistas al personal de la UPEFH que conocen dicho protocolo</t>
  </si>
  <si>
    <t>7.4 DOCUMENTACIÓN</t>
  </si>
  <si>
    <t>7.4.1</t>
  </si>
  <si>
    <t>7.4.2</t>
  </si>
  <si>
    <t>7.4.3</t>
  </si>
  <si>
    <t xml:space="preserve">Se entiende como información documentada toda la información requerida que ha de ser controlada y mantenida por parte de la organización y el medio sobre el que se contiene. Ésta puede referirse a información creada por la organización para asegurar que el protocolo se implanta de forma eficaz (guías, manuales, protocolos, etc.) evidencias de cumplimiento de los protocolos/guías o manuales o de sus resultados obtenidos o, a documentos de origen externo (guías de la SEFH, legislación, etc.). </t>
  </si>
  <si>
    <t>Evidencias físicas de los documentos</t>
  </si>
  <si>
    <t>Los documentos tienen que estar identificados, es decir tener un nombre, un control de la edición o bien por numeración o por fecha, en el formato establecido por la UPEFH, disponible en el lugar de uso bien sea en soporte informático o físicamente y que se encuentra protegida contra modificaciones no intencionadas</t>
  </si>
  <si>
    <t>Evidencias físicas de los documentos y que dichos documentos se encuentran disponibles en la versión vigente. Disposición del protocolo</t>
  </si>
  <si>
    <t>Cumplir con las obligaciones legales relativas a los sistemas de información</t>
  </si>
  <si>
    <t>Se debe asegurar que la información documentada cumple con la legislación vigente de protección de datos, documentación clínica y cualquier otra normativa aplicable al respecto, en cuanto a su archivo, disposición, accesibilidad y control</t>
  </si>
  <si>
    <t>Evidencias físicas del cumplimiento de la legislación respecto a la documentación clínica y de datos de pacientes</t>
  </si>
  <si>
    <t>6. PLANIFICACIÓN</t>
  </si>
  <si>
    <t>8. ATENCIÓN DEL PACIENTE EXTERNO EN LA FH</t>
  </si>
  <si>
    <t>8.1 SELECCIÓN Y ESTRATIFICACIÓN DE PACIENTES</t>
  </si>
  <si>
    <t>8.1.1</t>
  </si>
  <si>
    <t>Los Modelos de Selección y Atención Farmacéutica de la SEFH incluye diferentes variables, cada una asociada a un peso relativo que varía entre 1 y 4, en función de su importancia para la medición del riesgo de cada paciente en relación con aspectos demográficos, sociosanitarios y del estado cognitivo, funcional y clínico, relacionados con la utilización de servicios sanitarios y relacionados con la medicación. 
En función de la puntuación obtenida en el modelo, se clasifican los pacientes en uno de los tres niveles definidos y en base a éstos se establecen las actuaciones farmacéuticas a prestar a cada paciente. Actualmente existen modelos para pacientes crónicos, VIH, hepatitis C, enfermedades inmunomediadas, enfermedades oncohematológicas y pediatría</t>
  </si>
  <si>
    <r>
      <t xml:space="preserve">Documentación donde se defina la metodología y criterios de aplicación. Historia cínica y/o farmacoterapéutica del paciente. </t>
    </r>
    <r>
      <rPr>
        <b/>
        <sz val="11"/>
        <color theme="1"/>
        <rFont val="Verdana"/>
        <family val="2"/>
      </rPr>
      <t>Implantado en un ámbito asistencial.</t>
    </r>
  </si>
  <si>
    <r>
      <t xml:space="preserve">Documentación donde se defina la metodología y criterios de aplicación. Historia cínica y/o farmacoterapéutica del paciente. </t>
    </r>
    <r>
      <rPr>
        <b/>
        <sz val="11"/>
        <color theme="1"/>
        <rFont val="Verdana"/>
        <family val="2"/>
      </rPr>
      <t>Implantado en al menos en el 50% de los ámbitos asistenciales en los existen modelos</t>
    </r>
  </si>
  <si>
    <r>
      <t xml:space="preserve">Documentación donde se defina la metodología y criterios de aplicación. Historia cínica y/o farmacoterapéutica del paciente. </t>
    </r>
    <r>
      <rPr>
        <b/>
        <sz val="11"/>
        <color theme="1"/>
        <rFont val="Verdana"/>
        <family val="2"/>
      </rPr>
      <t>Implantados en todos los ámbitos asistenciales</t>
    </r>
  </si>
  <si>
    <t>8.1.2</t>
  </si>
  <si>
    <t xml:space="preserve">Se deberá definir una periodicidad para volver a reevaluar las variables del modelo, ya que el estado del paciente puede variar a lo largo del tiempo </t>
  </si>
  <si>
    <t>8.1.3</t>
  </si>
  <si>
    <t>Los resultados de la estratificación deberán ser compartidos con el equipo asistencial del paciente con el fin de consensuar y trabajar de manera conjunta en la realización de las actividades de atención farmacéutica definida por el modelo dependiendo del resultado de la estratificación</t>
  </si>
  <si>
    <t>8.1.4</t>
  </si>
  <si>
    <t>Estos objetivos se reevalúan, diseñan y definen en cada una de las visitas a las consultas externas de farmacia hospitalaria e incorporara a toda la farmacoterapia prescrita para los pacientes, no exclusivamente la de atención especializada</t>
  </si>
  <si>
    <t>Historia clínica/farmacoterapéutica compartida con el resto de profesionales</t>
  </si>
  <si>
    <t>8.1.5</t>
  </si>
  <si>
    <t>Entrevista con el farmacéutico, historia clínica/farmacoterapéutica, registros de actividad hospitalaria, agendas, etc.</t>
  </si>
  <si>
    <t>8.2 OPTIMIZACIÓN DE LA VALIDACIÓN DE LA PRESCRIPCIÓN MÉDICA</t>
  </si>
  <si>
    <t>8.2.1</t>
  </si>
  <si>
    <t>8.2.2</t>
  </si>
  <si>
    <t>En la Unidad se deberá disponer de un procedimiento donde se detallen las actividades que deben realizarse durante el proceso de validación, así como los responsables de llevarlas a cabo</t>
  </si>
  <si>
    <t>Procedimiento escrito, entrevista personal de la Unidad, historia clínica clínica/farmacoterapéutica</t>
  </si>
  <si>
    <t>Protocolos de intercambio terapéutico, tratamiento y seguimiento, historia clínica/farmacoterapéutica</t>
  </si>
  <si>
    <t>8.3.1</t>
  </si>
  <si>
    <t>Los pacientes reciben la atención farmacéutica determinada por su clasificación en el modelo de selección y estratificación</t>
  </si>
  <si>
    <t>Se realizan y se registran las actividades descritas para cada nivel de complejidad de los modelos de estratificación, así como todas aquellas  otras necesarias para que el paciente pueda alcanzar los objetivos en relación a la farmacoterapia diseñados por el equipo asistencial</t>
  </si>
  <si>
    <t>Disponibilidad horaria (consultas abiertas, teleasistencia), cobertura farmacéutico,  consulta específicas, etc.</t>
  </si>
  <si>
    <t>8.3.2</t>
  </si>
  <si>
    <t>La UPEFH debe elaborar protocolos y procedimientos para el desarrollo de la atención determinada por el modelo de estratificación</t>
  </si>
  <si>
    <r>
      <t xml:space="preserve">Protocolos y procedimientos. </t>
    </r>
    <r>
      <rPr>
        <b/>
        <sz val="11"/>
        <color theme="1"/>
        <rFont val="Verdana"/>
        <family val="2"/>
      </rPr>
      <t>Implantado en un ámbito asistencial</t>
    </r>
  </si>
  <si>
    <r>
      <t xml:space="preserve">Protocolos y procedimientos. </t>
    </r>
    <r>
      <rPr>
        <b/>
        <sz val="11"/>
        <color theme="1"/>
        <rFont val="Verdana"/>
        <family val="2"/>
      </rPr>
      <t>Implantado en al menos en el 50% de los ámbitos asistenciales en los que existen modelos</t>
    </r>
  </si>
  <si>
    <r>
      <t xml:space="preserve">Protocolos y procedimientos. </t>
    </r>
    <r>
      <rPr>
        <b/>
        <sz val="11"/>
        <color theme="1"/>
        <rFont val="Verdana"/>
        <family val="2"/>
      </rPr>
      <t>Implantados en todos los ámbitos asistenciales</t>
    </r>
  </si>
  <si>
    <t>8.3.3</t>
  </si>
  <si>
    <t>La Atención Farmacéutica podrá realizarse tanto de manera presencial como no presencial, a través de las nuevas tecnologías de la información y la comunicación disponibles. La UPEFH debe reflejar para cada tipología de paciente la planificación de visitas presenciales y no presenciales (telefónica, vía web, mail o telefarmacia) a realizar para asegurar la consecución de objetivos en relación a la farmacoterapia</t>
  </si>
  <si>
    <t>8.3.4</t>
  </si>
  <si>
    <t>Al paciente externo se le proporciona y da acceso a todas aquellas fuentes de información oral, escrita, visual y emocional adecuada a sus necesidades, según la metodología de atención farmacéutica establecida, que permitan potenciar el autocuidado y alcanzar los objetivos en relación a la farmacoterapia</t>
  </si>
  <si>
    <t>La información que se le transmita al paciente sobre su tratamiento es un factor clave en el éxito del mismo. El farmacéutico deberá informar al paciente de todos aquellos aspectos necesarios en relación a su farmacoterapia y debe hacerlo con un lenguaje adaptado a la capacidad del paciente</t>
  </si>
  <si>
    <t>Folletos informativos, entrevistas estandarizadas, videos testimoniales, infografías, etc.</t>
  </si>
  <si>
    <t>8.3.5</t>
  </si>
  <si>
    <t>La UPEFH como parte de la asistencia al paciente tendrá definido un sistema de entrevista motivacional adaptada a cada tipología de paciente y orientada a la consecución y/o mantenimiento de objetivos en relación</t>
  </si>
  <si>
    <r>
      <t xml:space="preserve">Sistema entrevista motivacional aplicada, historia clínica. </t>
    </r>
    <r>
      <rPr>
        <b/>
        <sz val="11"/>
        <color theme="1"/>
        <rFont val="Verdana"/>
        <family val="2"/>
      </rPr>
      <t>Implantado en un ámbito asistencial</t>
    </r>
  </si>
  <si>
    <r>
      <t xml:space="preserve">Sistema entrevista motivacional aplicada, historia clínica. </t>
    </r>
    <r>
      <rPr>
        <b/>
        <sz val="11"/>
        <color theme="1"/>
        <rFont val="Verdana"/>
        <family val="2"/>
      </rPr>
      <t>Implantado en al menos en el 50% de los ámbitos asistenciales en los que existen modelos</t>
    </r>
  </si>
  <si>
    <r>
      <t xml:space="preserve">Sistema entrevista motivacional aplicada, historia clínica. </t>
    </r>
    <r>
      <rPr>
        <b/>
        <sz val="11"/>
        <color theme="1"/>
        <rFont val="Verdana"/>
        <family val="2"/>
      </rPr>
      <t>Implantados en todos los ámbitos asistenciales</t>
    </r>
  </si>
  <si>
    <t>8.3.6</t>
  </si>
  <si>
    <t>8.3.7</t>
  </si>
  <si>
    <t>8.3.8</t>
  </si>
  <si>
    <t>8.3.9</t>
  </si>
  <si>
    <t>Protocolos multidisciplinares, historia clínica/farmacoterapéutica</t>
  </si>
  <si>
    <t>Se deberá definir una metodología para la monitorización de la complejidad farmacoterapéutica, nivel de activación en relación a la farmacoterapia, adherencia, efectos adversos, interacciones, uso y gestión de la información en relación a los tratamientos farmacológicos prescritos para los pacientes atendidos</t>
  </si>
  <si>
    <t>Procedimientos/protocolos de seguimientos, sistema de registros, historia clínica/farmacoterapéutica</t>
  </si>
  <si>
    <t>Los cuestionarios a utilizar serán los específicos para las patologías de atención especializada, siempre que estén publicados y disponibles</t>
  </si>
  <si>
    <t>Cuestionarios estandarizados aplicados, historia clínica</t>
  </si>
  <si>
    <t>Se dispone de un registro actualizado de las actuaciones farmacéuticas en los pacientes externos, de acuerdo con la metodología de documentación consensuada y validada. Siempre que sea posible se utilizarán las taxonomías publicadas y consensuada para cada patología aborda</t>
  </si>
  <si>
    <t>Registro de actuaciones farmacéuticas, taxonomías publicadas por la SEFH</t>
  </si>
  <si>
    <t>8.3.10</t>
  </si>
  <si>
    <t>Programa de farmacovigilancia “tarjeta amarilla”</t>
  </si>
  <si>
    <t>Programa de farmacovigilancia activa</t>
  </si>
  <si>
    <t>8.3.11</t>
  </si>
  <si>
    <t>8.3.12</t>
  </si>
  <si>
    <t>8.3.13</t>
  </si>
  <si>
    <t>8.3.14</t>
  </si>
  <si>
    <t>8.3.15</t>
  </si>
  <si>
    <t>8.3.16</t>
  </si>
  <si>
    <t>Programas específicos de seguridad del paciente (errores de medicación), registros asociados, sistemas de notificación, informes de análisis y acciones etc.</t>
  </si>
  <si>
    <t>La UPEFH debe disponer de un sistema de respuesta para la resolución de consultas realizadas por los pacientes fuera de la atención presencial realizada a nivel hospitalaria</t>
  </si>
  <si>
    <t>La resolución en tiempo real o tiempo útil de las consultas-demandas de los pacientes fuera del ámbito hospitalario permite ayudar a la consecución de objetivos y evitar el fracaso terapéutico</t>
  </si>
  <si>
    <t>Sistemas de contacto telefónico, vía mail, web, App, telefarmacia</t>
  </si>
  <si>
    <t>El desarrollo de programas de educación al paciente y/o familiares o cuidadores respecto a su tratamiento y a su estilo de vida es muy importante desde el punto de vista no sólo de recibir información, sino de cambio de actitud y de comportamiento frente a su enfermedad y su tratamiento</t>
  </si>
  <si>
    <t>Programas específicos de fomento del autocuidado y manejo de la farmacoterapia (Aula de pacientes/seminarios educacionales de pacientes, Programas Paciente Experto 2.0, etc.)</t>
  </si>
  <si>
    <t>Se utilizará la metodología propia para el diseño del seguimiento y la mejora de la experiencia del paciente en relación al Servicio de Farmacia</t>
  </si>
  <si>
    <t>Programas de telefarmacia, dispensación domiciliaria</t>
  </si>
  <si>
    <t>La Unidad deberá colaborar en los registros existentes (Por ejemplo la red española de registros de enfermedades raras para la investigación, registro de pacientes y tratamientos (RPT) con el fin de aportar información relativa a clínica, experiencia personal y necesidades del paciente</t>
  </si>
  <si>
    <t>Documentación necesaria para la adscripción y participación en estos registros</t>
  </si>
  <si>
    <t>8.4 DISPENSACIÓN</t>
  </si>
  <si>
    <t>8.4.1</t>
  </si>
  <si>
    <t>Las dispensaciones deberán adaptarse a las necesidades y tipología de cada paciente, realizándose dispensaciones individualizadas y potenciando el acto único asistencial</t>
  </si>
  <si>
    <t>Normas de dispensación</t>
  </si>
  <si>
    <t>8.4.2</t>
  </si>
  <si>
    <t>La correcta identificación de los medicamentos dispensados es un requisito indispensable, aunque no suficiente, para garantizar un uso correcto de los mismos. Es necesario que todos los medicamentos que se dispensen estén correctamente identificados (nombre comercial, principio activo, dosificación, lote y caducidad) y, siempre que sea posible, en su envase original</t>
  </si>
  <si>
    <t>Medicamentos en correcto estado de identificación</t>
  </si>
  <si>
    <t>8.4.3</t>
  </si>
  <si>
    <t>La existencia de un registro actualizado de los medicamentos dispensados es un requisito, aunque no suficiente, para poder realizar una correcta gestión de medicamentos y para poder conocer el perfil de utilización de medicamentos que generan los pacientes externos</t>
  </si>
  <si>
    <t>Registro actualizado de los medicamentos dispensados</t>
  </si>
  <si>
    <t>Registro de lotes y sistema de trazabilidad en la dispensación</t>
  </si>
  <si>
    <t>8.4.4</t>
  </si>
  <si>
    <t>Se dispone de un sistema de registro que recoja las incidencias ocurridas en la dispensación de medicamentos</t>
  </si>
  <si>
    <t>Registro de incidencias</t>
  </si>
  <si>
    <t>8.5 GESTIÓN DE MEDICACIÓN</t>
  </si>
  <si>
    <t>8.5.1</t>
  </si>
  <si>
    <t>Procedimiento para la gestión de la medicación</t>
  </si>
  <si>
    <t>8.5.2</t>
  </si>
  <si>
    <t>8.5.3</t>
  </si>
  <si>
    <t>8.5.4</t>
  </si>
  <si>
    <t>El almacén debe estar en todo momento en un rango de temperaturas adecuado para la conservación y almacenamiento de los medicamentos. Los medicamentos que requieren condiciones especiales de almacenamiento (protección de luz y humedad, temperatura controlada, etc.) deben conservarse de forma adecuada y se deberá verificar el cumplimiento de las condiciones especiales establecidas</t>
  </si>
  <si>
    <t>Características del almacén, registro de control de temperatura, registro de incidencias, plan de contingencia ante incidencias</t>
  </si>
  <si>
    <t>Los inventarios se realizarán como mínimo anualmente</t>
  </si>
  <si>
    <t>Inventario anual</t>
  </si>
  <si>
    <t>Como mínimo el control de caducidades se realizará una vez al año</t>
  </si>
  <si>
    <t>Informes de realización de control de caducidades y evidencias físicas de que existe un adecuado control de la medicación almacenada</t>
  </si>
  <si>
    <t>9. INVESTIGACIÓN, DESARROLLO E INNOVACIÓN</t>
  </si>
  <si>
    <t>9.1</t>
  </si>
  <si>
    <t>Los profesionales de la UPEFH aplican herramientas básicas del campo de la investigación (manejo y explotación de BBDD, análisis estadístico SPSS) y de la difusión de resultados (indexación, factor de impacto, gestión de citas, etc.) y realizan comunicaciones y/o publicaciones en revistas científicas con factor de impacto (JCR) en colaboración con el equipo</t>
  </si>
  <si>
    <r>
      <t xml:space="preserve">Memoria científica. </t>
    </r>
    <r>
      <rPr>
        <b/>
        <sz val="11"/>
        <color theme="1"/>
        <rFont val="Verdana"/>
        <family val="2"/>
      </rPr>
      <t>Comunicaciones a congresos</t>
    </r>
  </si>
  <si>
    <t>9.2</t>
  </si>
  <si>
    <t>La UPEFH debe formar parte de un equipo de investigación multidisciplinar en el centro hospitalario o tener una línea de investigación definida dentro de una de las patologías predominantes atendidas en el ámbito de las consultas externas de FH</t>
  </si>
  <si>
    <r>
      <t xml:space="preserve">Memoria científica. </t>
    </r>
    <r>
      <rPr>
        <b/>
        <sz val="11"/>
        <color theme="1"/>
        <rFont val="Verdana"/>
        <family val="2"/>
      </rPr>
      <t>Colaborar con el equipo asistencial en la realización de comunicaciones a congresos</t>
    </r>
  </si>
  <si>
    <r>
      <t xml:space="preserve">Memoria científica. </t>
    </r>
    <r>
      <rPr>
        <b/>
        <sz val="11"/>
        <color theme="1"/>
        <rFont val="Verdana"/>
        <family val="2"/>
      </rPr>
      <t>Colaborar con el equipo asistencial en publicaciones</t>
    </r>
  </si>
  <si>
    <r>
      <t xml:space="preserve">Memoria científica. </t>
    </r>
    <r>
      <rPr>
        <b/>
        <sz val="11"/>
        <color theme="1"/>
        <rFont val="Verdana"/>
        <family val="2"/>
      </rPr>
      <t>Tener una línea de investigación definida dentro de una de las patologías predominantes</t>
    </r>
  </si>
  <si>
    <t>9.3</t>
  </si>
  <si>
    <t>La UPEFH debe participar en proyectos de investigación multicéntricos desarrollados por el equipo como investigadores principales o colaboradores</t>
  </si>
  <si>
    <r>
      <t xml:space="preserve">Proyectos de investigación, memoria científica. </t>
    </r>
    <r>
      <rPr>
        <b/>
        <sz val="11"/>
        <color theme="1"/>
        <rFont val="Verdana"/>
        <family val="2"/>
      </rPr>
      <t>Participación en el diseño de protocolos de investigación junto con el resto del equipo</t>
    </r>
  </si>
  <si>
    <r>
      <t xml:space="preserve">Proyectos de investigación, memoria científica. </t>
    </r>
    <r>
      <rPr>
        <b/>
        <sz val="11"/>
        <color theme="1"/>
        <rFont val="Verdana"/>
        <family val="2"/>
      </rPr>
      <t>La UEPH lidera el proyecto de investigación</t>
    </r>
  </si>
  <si>
    <t>9.3.1</t>
  </si>
  <si>
    <t>Estructuras ejemplo:
o	Instituto de Investigación Sanitaria del centro hospitalario (si existe).
o	Redes de investigación (p.ej. Cáncer (RTICC ISCIII), Enfermedades Cardiovasculares (RIC ISCIII), Enfermedades Infecciosas (REIPI ISCIII), Esclerosis Múltiple (REMM ISCIII), Enfermedades Reumáticas (RIER ISCIII), Reacciones Adversas a Alérgenos y Fármacos (RIRAAF ISCIII), Servicios de Salud orientados a Enfermedades Crónicas (REDISSEC ISCIII), Sida (RIS ISCIII)).
o	Estructuras disponibles en los Grupos de la SEFH (p.ej. Redaste).</t>
  </si>
  <si>
    <t>Protocolos de investigación multidisciplinares</t>
  </si>
  <si>
    <t>10. EVALUACIÓN DEL DESEMPEÑO</t>
  </si>
  <si>
    <t>10.1 SEGUIMIENTO, MEDICIÓN, ANÁLISIS Y EVALUACIÓN</t>
  </si>
  <si>
    <t>10.1.1</t>
  </si>
  <si>
    <t>La UPEFH debe evaluar el desempeño y la efectividad del sistema de gestión de la calidad</t>
  </si>
  <si>
    <t>La UPEFH debe determinar:
a) qué necesita monitorizarse y medirse.
b) los métodos para la monitorización, medición, análisis, determinación del riesgo y evaluación necesarios para garantizar resultados válidos;
c) la periodicidad de seguimiento y análisis;
La UPEFH debe identificar e implementar medidas sistemáticas para mejorar la seguridad del paciente, evitando o minimizando los riesgos identificados.
En caso de producirse cambios, se deben establecer los procesos para garantizar que se monitoriza, se mide y se considera el impacto sobre los requisitos de la calidad</t>
  </si>
  <si>
    <t>Informes de seguimiento, análisis y evaluación de la calidad</t>
  </si>
  <si>
    <t>10.1.2</t>
  </si>
  <si>
    <t>Cuadro de Mando</t>
  </si>
  <si>
    <t>10.2.1</t>
  </si>
  <si>
    <t>La UPEFH debe monitorizar las percepciones del paciente y partes interesadas sobre el grado en que se han satisfecho sus necesidades y expectativas</t>
  </si>
  <si>
    <t>10.3 AUDITORÍAS INTERNAS</t>
  </si>
  <si>
    <t>10.3.1</t>
  </si>
  <si>
    <t>La Unidad deberá planificar, establecer, implementar y mantener uno o más programas de auditoría que incluyan la frecuencia, los métodos, las responsabilidades, los requisitos de planificación y la elaboración de informes de auditoría. Asimismo, deberá:
-	definir los criterios y el alcance de cada auditoría; 
-	seleccionar a los auditores en base a unos criterios predefinidos y efectuar auditorías para garantizar la objetividad y la imparcialidad del proceso de auditoría;
-	implantar las correcciones y/o las acciones correctivas sin demora injustificada
-	conservar la información documentada como evidencia de la implementación del programa de la auditoría y de los resultados de la auditoría</t>
  </si>
  <si>
    <t>Programa de auditorías, informe de auditorías, perfil de auditor interno</t>
  </si>
  <si>
    <t>10.4 EVALUACIÓN DEL SISTEMA DE GESTIÓN</t>
  </si>
  <si>
    <t>10.4.1</t>
  </si>
  <si>
    <t>11. MEJORA CONTINUA</t>
  </si>
  <si>
    <t>11.1</t>
  </si>
  <si>
    <t>La UPEFH debe definir un procedimiento para la actuación de las quejas, reclamaciones y sugerencias de los pacientes</t>
  </si>
  <si>
    <t>Procedimiento de quejas, reclamaciones y sugerencias de pacientes y registros de las mismas</t>
  </si>
  <si>
    <t>11.2</t>
  </si>
  <si>
    <t>11.3</t>
  </si>
  <si>
    <t>Entre las actividades que dan lugar a la detección de No Conformidades (NC) están: 
-	Verificación, control y supervisión de la ejecución de actividades. Esto puede suceder en cualquier etapa de la realización del servicio.
-	Informes de auditorías internas o externas del SGC. 
-	Cuando se confirme que una incidencia (o conjunto de incidencias) es repetitiva o/y afecta a la prestación del servicio puede ser origen de una NC, según el criterio del responsable de la Unidad.
-	Otros.
Cuando se detecta una NC, si es leve y puntual, se realizará la corrección inmediata. En caso de NC leves pero repetitivas en un periodo corto de tiempo o no conformidades graves, se deberá emprender una acción correctiva (AC) para subsanar la situación y prevenir que vuelva a ocurrir.
El objeto de la AC es evitar la repetición; es decir, se trata de corregir una desviación que ya se ha producido y se quiere evitar su recurrencia, para lo cual hay que realizar un análisis de la causa que ha provocado la situación no deseada</t>
  </si>
  <si>
    <t>Registro de no conformidades y acciones correctivas</t>
  </si>
  <si>
    <t>La UPEFH debe determinar y seleccionar las oportunidades de mejora e implementar cualquier acción necesaria para cumplir con los requisitos establecidos</t>
  </si>
  <si>
    <t>Estas acciones deben incluir:
a)	Evitar o minimizar riesgos, 
b)	mejorar los procesos para cumplir los requisitos, así como considerar las necesidades y expectativas futuras;
b) corregir, prevenir o reducir los efectos no deseados;
c) mejorar el desempeño y la efectividad del sistema de gestión de la calidad</t>
  </si>
  <si>
    <t>Registro de oportunidades de mejora, informes de seguimiento, análisis y evaluación</t>
  </si>
  <si>
    <t>Requisitos Aplicables</t>
  </si>
  <si>
    <t>Total</t>
  </si>
  <si>
    <t>%</t>
  </si>
  <si>
    <t>TOTAL</t>
  </si>
  <si>
    <t>7.1.1. Personal y carga asistencial</t>
  </si>
  <si>
    <t>7.1.2. Cualificación y Formación de la UPEFH</t>
  </si>
  <si>
    <t>7.2.1. Requisitos para espacios de trabajo</t>
  </si>
  <si>
    <t>7.2.2. Requisitos para las herramientas y medios de trabajo</t>
  </si>
  <si>
    <t>7.2.3 Equipamiento</t>
  </si>
  <si>
    <t>7.2 INFRAESTRUCTURA</t>
  </si>
  <si>
    <t>-</t>
  </si>
  <si>
    <t>Niveles Certificación UPEFH</t>
  </si>
  <si>
    <t>No Certificación UPEFH</t>
  </si>
  <si>
    <t>UPEFH Básico</t>
  </si>
  <si>
    <t>UPEFH Avanzado</t>
  </si>
  <si>
    <t>UPEFH Medio</t>
  </si>
  <si>
    <t>Básicos</t>
  </si>
  <si>
    <t>Medios</t>
  </si>
  <si>
    <t>Avanzados</t>
  </si>
  <si>
    <t>≥70%</t>
  </si>
  <si>
    <t>Nivel UPEFH Alcanzado</t>
  </si>
  <si>
    <t>Requisitos</t>
  </si>
  <si>
    <t>Puntuación obtenida</t>
  </si>
  <si>
    <t>Edición</t>
  </si>
  <si>
    <t>Fecha</t>
  </si>
  <si>
    <t>Versión - Comentarios</t>
  </si>
  <si>
    <t>Unidad Paciente Externo Farmacia Hospitalaria</t>
  </si>
  <si>
    <t>Referencial de Auditoría</t>
  </si>
  <si>
    <t>Fecha Auditoría:</t>
  </si>
  <si>
    <t>Tipo de Auditoría</t>
  </si>
  <si>
    <t>Auditoría Inicial</t>
  </si>
  <si>
    <t>Dirección:</t>
  </si>
  <si>
    <t>Persona de contacto:</t>
  </si>
  <si>
    <t>Personal entrevistado</t>
  </si>
  <si>
    <t>Mail:</t>
  </si>
  <si>
    <t>Hospital:</t>
  </si>
  <si>
    <t>Protocolo UNIDAD DE PACIENTES EXTERNOS EN FARMACIA HOSPITALARIA v1</t>
  </si>
  <si>
    <t>Farmacia Hospitalaria:</t>
  </si>
  <si>
    <t>Auditor/a Jefe:</t>
  </si>
  <si>
    <t>Auditoría de Seguimiento</t>
  </si>
  <si>
    <t>Auditoría Periódica</t>
  </si>
  <si>
    <t>Auditoría de Recertificación</t>
  </si>
  <si>
    <t>Auditoría Pre-evaluación</t>
  </si>
  <si>
    <t>Obligatorio</t>
  </si>
  <si>
    <r>
      <rPr>
        <i/>
        <sz val="11"/>
        <color theme="0"/>
        <rFont val="Verdana"/>
        <family val="2"/>
      </rPr>
      <t xml:space="preserve">Cumplimiento requisitos </t>
    </r>
    <r>
      <rPr>
        <b/>
        <i/>
        <sz val="11"/>
        <color theme="7" tint="-0.249977111117893"/>
        <rFont val="Verdana"/>
        <family val="2"/>
      </rPr>
      <t>Avanzado</t>
    </r>
  </si>
  <si>
    <r>
      <rPr>
        <i/>
        <sz val="11"/>
        <color theme="0"/>
        <rFont val="Verdana"/>
        <family val="2"/>
      </rPr>
      <t xml:space="preserve">Cumplimiento requisitos </t>
    </r>
    <r>
      <rPr>
        <b/>
        <i/>
        <sz val="11"/>
        <color theme="7" tint="0.39997558519241921"/>
        <rFont val="Verdana"/>
        <family val="2"/>
      </rPr>
      <t>Medio</t>
    </r>
  </si>
  <si>
    <r>
      <rPr>
        <i/>
        <sz val="11"/>
        <color theme="0"/>
        <rFont val="Verdana"/>
        <family val="2"/>
      </rPr>
      <t>Cumplimiento requisitos</t>
    </r>
    <r>
      <rPr>
        <b/>
        <i/>
        <sz val="11"/>
        <color theme="0"/>
        <rFont val="Verdana"/>
        <family val="2"/>
      </rPr>
      <t xml:space="preserve"> </t>
    </r>
    <r>
      <rPr>
        <b/>
        <i/>
        <sz val="11"/>
        <color theme="7" tint="0.59999389629810485"/>
        <rFont val="Verdana"/>
        <family val="2"/>
      </rPr>
      <t>Básico</t>
    </r>
  </si>
  <si>
    <r>
      <rPr>
        <i/>
        <sz val="11"/>
        <color theme="0"/>
        <rFont val="Verdana"/>
        <family val="2"/>
      </rPr>
      <t>Cumplimiento requisitos</t>
    </r>
    <r>
      <rPr>
        <b/>
        <i/>
        <sz val="11"/>
        <color theme="0"/>
        <rFont val="Verdana"/>
        <family val="2"/>
      </rPr>
      <t xml:space="preserve"> </t>
    </r>
    <r>
      <rPr>
        <b/>
        <i/>
        <sz val="11"/>
        <color theme="7" tint="0.79998168889431442"/>
        <rFont val="Verdana"/>
        <family val="2"/>
      </rPr>
      <t>Obligatorio</t>
    </r>
  </si>
  <si>
    <t>&lt;100%</t>
  </si>
  <si>
    <t>Obligatorios</t>
  </si>
  <si>
    <t>INFORME AUDITORÍA UPEFH</t>
  </si>
  <si>
    <t>RESUMEN DE AUDITORÍA</t>
  </si>
  <si>
    <t>RESULTADO FINAL</t>
  </si>
  <si>
    <t>Criterio de certificación</t>
  </si>
  <si>
    <t>Plan de Acción</t>
  </si>
  <si>
    <t>Categorización Hallazgo</t>
  </si>
  <si>
    <t>NC</t>
  </si>
  <si>
    <t>OM</t>
  </si>
  <si>
    <t>OBS</t>
  </si>
  <si>
    <t>PF</t>
  </si>
  <si>
    <t>RELACIÓN DE HALLAZGOS DE AUDITORÍA</t>
  </si>
  <si>
    <r>
      <rPr>
        <b/>
        <sz val="10"/>
        <color theme="1"/>
        <rFont val="Calibri"/>
        <family val="2"/>
        <scheme val="minor"/>
      </rPr>
      <t>Leyenda</t>
    </r>
    <r>
      <rPr>
        <sz val="10"/>
        <color theme="1"/>
        <rFont val="Calibri"/>
        <family val="2"/>
        <scheme val="minor"/>
      </rPr>
      <t>: PF (Punto Fuerte) / OM (Oportunidad de Mejora) / OBS (Observación) / NC (No Conformidad)</t>
    </r>
  </si>
  <si>
    <t>Conclusiones</t>
  </si>
  <si>
    <t>Declaración de Confidencialidad</t>
  </si>
  <si>
    <t xml:space="preserve">• Durante la reunión final de la auditoría el/la Auditor/a Jefe presentó el resultado, aportando y analizando con la Dirección las evidencias pertinentes. </t>
  </si>
  <si>
    <t>• La Organización propondrá acciones correctivas que habrán de ser implantadas en un plazo de 30 días desde la fecha de recepción de este informe.</t>
  </si>
  <si>
    <t>El contenido de este informe, incluyendo cualquier otro tipo de información registrada durante la prestación del servicio, será tratado con la más estricta confidencialidad, no siendo revelado a terceras personas sin el consentimiento expreso de:</t>
  </si>
  <si>
    <t>Cliente</t>
  </si>
  <si>
    <t>Nº Proyecto</t>
  </si>
  <si>
    <t>Fecha emisión</t>
  </si>
  <si>
    <t>Estado</t>
  </si>
  <si>
    <t>Categoría del Hallazgo</t>
  </si>
  <si>
    <t xml:space="preserve">Descripción 
(Descripción y evidencia de la No Conformidad)
</t>
  </si>
  <si>
    <t>Nombre del emplazamiento</t>
  </si>
  <si>
    <t xml:space="preserve">Área de Interés
</t>
  </si>
  <si>
    <t xml:space="preserve">Proceso / Área / Departamento
</t>
  </si>
  <si>
    <t>Norma</t>
  </si>
  <si>
    <t>Iniciales Auditor</t>
  </si>
  <si>
    <t xml:space="preserve">Corrección para eliminar la No Conformidad
</t>
  </si>
  <si>
    <t xml:space="preserve">Análisis de la causa raíz de la No Conformidad, distribución de la responsabilidad dentro de la organización
</t>
  </si>
  <si>
    <t xml:space="preserve">Acción correctora para eliminar la causa raíz de la No Conformidad (Para acciones no implementadas en 90 días, debe indicarse una fecha de compromiso para la implementación)
</t>
  </si>
  <si>
    <t>Fecha aceptación respuesta</t>
  </si>
  <si>
    <t>Nombre del auditor que verifica la respuesta</t>
  </si>
  <si>
    <t>Registro auditoria (insertar fecha, iniciales y comentarios)</t>
  </si>
  <si>
    <t>Nombre Auditor que cierra NC</t>
  </si>
  <si>
    <t>Fecha de Cierre de la No Conformidad</t>
  </si>
  <si>
    <t>Requisito</t>
  </si>
  <si>
    <t>Nº Hallazgo</t>
  </si>
  <si>
    <t>Abierto</t>
  </si>
  <si>
    <t>Aceptado</t>
  </si>
  <si>
    <t>Cerrado</t>
  </si>
  <si>
    <t>&lt;70%</t>
  </si>
  <si>
    <t>Se entiende que la integración funcional de la actividad de la UPEFH debe estar incluida dentro de la sistemática de funcionamiento de las consultas externas del hospital en donde se encuentra ubicada la Unidad. 
Como constitución e integración funcional se considera la ubicación física en el área de consultas, el disponer del mismo sistema de gestión de citas y/o herramientas de programación de actividad que las de la organización sanitaria a la que pertenece la Unidad.</t>
  </si>
  <si>
    <t>v1</t>
  </si>
  <si>
    <t>2019.10.01</t>
  </si>
  <si>
    <t>Primera edición cuestionario evaluación UPEFH</t>
  </si>
  <si>
    <t>La UPEFH debe disponer de una persona que, con independencia de otras responsabilidades, asuma la responsabilidad del liderazgo y del compromiso respecto al cumplimiento del modelo</t>
  </si>
  <si>
    <t>El Responsable de la UPEFH debe comprometerse a:
a.	Asumir la responsabilidad y obligación de asegurar el cumplimiento de los requisitos del modelo en la unidad.
b.	Asegurar que se definen los objetivos.
c.	Asegurar que están disponibles los recursos necesarios para llevar a cabo las tareas asignadas.
d.	Establecer la responsabilidad, autoridad e interrelaciones de todo el personal.
e.	Facilitar formación adecuada a todo el personal y supervisión de la misma, con el fin de asegurar el nivel competencial necesario para el desarrollo de las actividades.
f.	Velar por el cumplimiento de los requisitos legales y reglamentarios aplicables y cualquier otro requisito al cual se comprometa la Unidad.
g.	Promover la mejora.
La figura del responsable de la UPEFH puede ser asumida por el/la Jefe/a del Servicio, Jefe/a de Sección o facultativo en quién se delegue.</t>
  </si>
  <si>
    <t>Quien asuma el liderazgo de la UPEFH debe fomentar la integración de la UPEFH con el equipo asistencial y/o las otras unidades asistenciales</t>
  </si>
  <si>
    <t>Realizar como mínimo 1 reunión al año interservicio, con los servicios que pertenece el 50% de los pacientes de la UPEFH</t>
  </si>
  <si>
    <t>La UPEFH debe potenciar la participación con las asociaciones de pacientes</t>
  </si>
  <si>
    <t>La UPEFH debe determinar los riesgos y oportunidades con el fin de obtener los mejores resultados, aumentando los efectos deseables y previniendo o reduciendo los no deseados</t>
  </si>
  <si>
    <t>Para la determinación de los riesgos, se puede emplear una matriz de riesgos, un AMFE (Análisis Modal de Fallos y Efectos) o cualquier otra metodología similar que permita la gestión de los mismos. La matriz de riesgos permite disponer y visualizar una información completa sobre los procesos que tienen asociado un riesgo, su análisis de causas y efectos, la valoración del factor de riesgo, el nivel de riesgo y las acciones emprendidas en la fase de planificación. La estructura de la matriz de riesgos podrá ser la siguiente:
1)	Identificar y priorizar los riesgos y oportunidades: análisis de causas y efectos.
2)	Evaluar la gravedad y ocurrencia de los riesgos/oportunidades: mediante una escala de 1 a 5 se ponderarán los siguientes criterios:
3)	Determinar del nivel de exposición al riesgo/oportunidad:
4)	Plantear acciones de mejora</t>
  </si>
  <si>
    <t>La UPEFH debe llevar a cabo las acciones necesarias derivadas de la identificación de los riesgos y las oportunidades</t>
  </si>
  <si>
    <t>6.1.2</t>
  </si>
  <si>
    <t>Acciones derivadas de la identificación de los riesgos y oportunidades, documento que recoja los riesgos y oportunidades identificados (mapa de riesgos) así como las acciones tomadas para evitarlos o minimizarlos</t>
  </si>
  <si>
    <t>La UPEFH debe aprobar y desarrollar unos objetivos estratégicos</t>
  </si>
  <si>
    <t>Anualmente la UPEFH debe establecer objetivos de calidad que deben estar alineados con los objetivos estratégicos</t>
  </si>
  <si>
    <t>La UPEFH debe disponer de una planificación de los objetivos en la cual se indique:
a)	Actividades a realizar para conseguir el objetivo.
b)	Recursos materiales y profesionales.
c)	Responsable del objetivo.
d)	Fechas previstas de realización.
e)	Evaluación de los resultados del objetivo.</t>
  </si>
  <si>
    <t>la UPEFH puede estar constituido por:
- Una persona responsable/coordinadora de la UPEFH farmacéutico especialista y, en función del volumen de pacientes atendidos, podrá haber más farmacéuticos especialistas.
- Grado en Enfermería
- Auxiliar de enfermería o técnico de farmacia
- Un/a administrativo/a para tareas burocráticas (recomendable)</t>
  </si>
  <si>
    <t>La UPEFH dispone de un mecanismo o criterio para distribuir el tiempo y la carga asistencial</t>
  </si>
  <si>
    <t>Se deben realizar evaluaciones periódicas de la carga asistencial de la UPEFH</t>
  </si>
  <si>
    <t>El/los farmacéutico/s especialista/s de la UPEFH debe/n tener un plan de formación individual</t>
  </si>
  <si>
    <t>Plan de formación individual por el/los farmacéutico/s especialista/s de la UPEFH, certificados de formación, entrevistas con el responsable de la UPEFH</t>
  </si>
  <si>
    <t>La UPEFH debe disponer de un programa de formación continuada anual para todos los profesionales de la unidad, basado en el desarrollo de competencias profesionales adecuadas a la cartera de servicios</t>
  </si>
  <si>
    <t>Se debe evaluar la eficacia de las acciones formativas realizadas en la UPEFH</t>
  </si>
  <si>
    <t>La UPEFH debe definir cómo va a llevar a cabo la actualización de requisitos legales, normativos y/o requisitos que les sean aplicables a la realización de su actividad</t>
  </si>
  <si>
    <t>La UPEFH debe estar debidamente señalizada, de fácil acceso y sin barreras arquitectónicas, preferentemente en una zona cercana al resto de consultas médicas del hospital para facilitar el contacto con los clínicos y minimizar el desplazamiento de pacientes en un espacio diferenciado, con una sala de espera, una zona de dispensación y una consulta farmacéutica</t>
  </si>
  <si>
    <t>Se debe disponer de historia clínica electrónica compartida a nivel intrahospitalario</t>
  </si>
  <si>
    <t>La prescripción de medicamentos de dispensación hospitalaria debe estar disponible dentro de la historia clínica del paciente</t>
  </si>
  <si>
    <t>Se debe disponer de ordenadores con acceso a internet y a otros programas informáticos de interés</t>
  </si>
  <si>
    <t>Se debe disponer de herramientas informáticas para la recogida de datos y el registro de actividad farmacéutica en el programa de pacientes externos del Servicio de Farmacia</t>
  </si>
  <si>
    <t>Se debe disponer de herramientas informáticas para la recogida de datos y el registro de actividad farmacéutica en la historia clínica</t>
  </si>
  <si>
    <t>Se debe disponer de una herramienta informática para la gestión del proceso de citación de pacientes externos</t>
  </si>
  <si>
    <t>Se debe disponer de las siguientes herramientas para el proceso de dispensación de medicamentos:
a)	Sistema de dispensación automatizado,
b)	Dispensación por código de barras,
c)	Sistema de trazabilidad de lotes dispensados,
d)	Servicio de envío de medicación a domicilio.</t>
  </si>
  <si>
    <t>Se debe disponer de herramientas de teleasistencia para la atención farmacéutica no presencial y disponer de un sistema de logística (en caso de que se necesite una disposición domiciliaria)</t>
  </si>
  <si>
    <t>La UPEFH debe disponer de herramientas de comunicación con el equipo asistencial.</t>
  </si>
  <si>
    <t>Se debe disponer de sistemas de video/teleconferencia con los Grupos/Comités de trabajo de los hospitales de referencia</t>
  </si>
  <si>
    <t>Se debe disponer de TICs de comunicación entre el equipo y agentes con los que se coordinan</t>
  </si>
  <si>
    <t>Se debe disponer de herramientas de comunicación de la UPEFH con los pacientes – ciudadanos</t>
  </si>
  <si>
    <t>La UPEFH debe disponer de Protocolo de comunicación con el paciente</t>
  </si>
  <si>
    <t>Se debe disponer de un documento en donde se defina la estrategia de comunicación, tanto interna como externa a la UPEFH, de la actividad asistencial realizada en la unidad</t>
  </si>
  <si>
    <t>La UPEFH debe disponer de la  siguiente información documentada:
a.	La información documentada que requiere este documento.
b.	La información documentada que la UPEFH considere como necesaria para llevar a cabo el funcionamiento y la eficacia, tanto de la actividad asistencial como de la gestión de la propia unidad</t>
  </si>
  <si>
    <t>La UPEFH ha de asegurar que esta información documentada está identificada, se controla su estado de vigencia, cuenta con un formato apropiado, se encuentra disponible y protegida adecuadamente. Para ello se debe disponer de un protocolo el cual defina el proceso de recogida de información y actualización periódica de la misma</t>
  </si>
  <si>
    <t>El modelo de estratificación se debe aplicar sobre los pacientes con una periodicidad establecida</t>
  </si>
  <si>
    <t>La UPEFH debe compartir la información sobre el resultado de la estratificación del paciente con el equipo médico</t>
  </si>
  <si>
    <t>La UPEFH debe disponer y aplicar una metodología para la selección y estratificación de pacientes basado en modelos de la SEFH.</t>
  </si>
  <si>
    <t>Se deben definir/diseñar objetivos farmacoterapéuticos a plantear con cada paciente</t>
  </si>
  <si>
    <t>Debe existir una planificación y agenda de la actividad diaria de los pacientes en base a la complejidad de la patología y metodología de estratificación</t>
  </si>
  <si>
    <t>Se debe disponer de un procedimiento para la validación de los aspectos administrativos, técnicos y farmacoterapéuticos de las prescripciones</t>
  </si>
  <si>
    <t>Se debe disponer de protocolos de tratamiento y seguimiento de pacientes por patología</t>
  </si>
  <si>
    <t>Se deben establecer protocolos de seguimiento general del paciente, coordinándose el resto de los perfiles del equipo asistencial, tanto a nivel de atención especializada como primaria y comunitaria, e incluyendo visitas presenciales y no presenciales</t>
  </si>
  <si>
    <t>La UPEFH debe utilizar la entrevista motivacional como herramienta de trabajo habitual para la ayuda en la consecución de objetivos en relación a la farmacoterapia de los pacientes atendidos</t>
  </si>
  <si>
    <t>La UPEFH debe colaborar con el equipo en el diseño de estrategias de cumplimiento de objetivos farmacoterapéuticos individualizados o por patologías</t>
  </si>
  <si>
    <t>Se debe realizar una monitorización de los objetivos en relación a la farmacoterapia, tanto alcanzados como no alcanzados, y se registran los motivos por los cuales no se han conseguido. Se diseñan, perfilan y/o redefinen estrategias de seguimiento presencial y no presencial para alcanzar dichos objetivos, documentando dicho seguimiento según metodología establecida</t>
  </si>
  <si>
    <t>La UPEFH debe aplicar cuestionarios estandarizados para evaluar diferentes aspectos específicos en relación a los objetivos farmacoterapéuticos establecidos, como los Patient Report Outcomes (incluyendo adherencia, satisfacción, calidad de vida del paciente, entre otros).</t>
  </si>
  <si>
    <t>Se debe aplicar una metodología para el registro de las intervenciones farmacéuticas para su evaluación y análisis posterior</t>
  </si>
  <si>
    <t>Debe existir comunicación activa de las sospechas de RAM a través del sistema de farmacovigilancia oficial</t>
  </si>
  <si>
    <t>El personal de la UPEFH debe disponer y aplicar un programa de detección, notificación y análisis de errores de medicación</t>
  </si>
  <si>
    <t>8.3.13	La UPEFH debe desarrollar y/o participar en programas de educación del paciente y/o familiares en cuanto al manejo y actitud frente a su tratamiento farmacológico</t>
  </si>
  <si>
    <t>La UPEFH debe hacer un plan de seguimiento de pacientes para mejorar la experiencia de estos en su relación con la asistencia sanitaria</t>
  </si>
  <si>
    <t>La UPEFH debe establecer los criterios de selección de pacientes a incorporar en programas de telefarmacia y/o dispensación domiciliaria</t>
  </si>
  <si>
    <t>La UPEFH debe colaborar con los registros colectivos de información de pacientes externos</t>
  </si>
  <si>
    <t>La UPEFH debe disponer de las normas generales de dispensación definidas y adaptadas a cada tipología y nivel de complejidad del paciente externo atendido, siendo estas comunicadas a los pacientes</t>
  </si>
  <si>
    <t>Los medicamentos a dispensar por la Unidad deben estar correctamente identificados</t>
  </si>
  <si>
    <t>Debe existir un registro actualizado de los medicamentos dispensados por la UPEFH</t>
  </si>
  <si>
    <t>Debe existir un registro actualizado de las incidencias ocurridas en la dispensación de medicamentos a pacientes externos</t>
  </si>
  <si>
    <t>La UPEFH debe tener definido un procedimiento para la gestión de la medicación</t>
  </si>
  <si>
    <t>El procedimiento (podrá estar integrado en el general del hospital o del servicio de farmacia) deberá definir los mecanismos para llevar a cabo las actividades relacionadas con la realización y recepción de los pedidos, gestión de stock y conservación de los medicamentos y devolución de la medicación.</t>
  </si>
  <si>
    <t>La medicación debe conservarse en las condiciones adecuadas para preservar su estabilidad</t>
  </si>
  <si>
    <t>Se deben realizar inventarios periódicos del stock para asegurar la disponibilidad de fármacos acorde al número y tipología de pacientes atendidos en las consultas de pacientes externos</t>
  </si>
  <si>
    <t>La UPEFH debe definir y planificar el control de caducidades de los medicamentos que se utilizan en la Unidad, de forma independiente o integrado con el sistema de control que se utilice en el servicio de farmacia</t>
  </si>
  <si>
    <t>Los profesionales de la UPEFH deben realizar y difundir estudios de investigación de resultados</t>
  </si>
  <si>
    <r>
      <t xml:space="preserve">Memoria científica. </t>
    </r>
    <r>
      <rPr>
        <b/>
        <sz val="11"/>
        <color theme="1"/>
        <rFont val="Verdana"/>
        <family val="2"/>
      </rPr>
      <t>Publicaciones con factor de impacto acumulado menor o igual a 5</t>
    </r>
  </si>
  <si>
    <r>
      <t xml:space="preserve">Memoria científica. </t>
    </r>
    <r>
      <rPr>
        <b/>
        <sz val="11"/>
        <color theme="1"/>
        <rFont val="Verdana"/>
        <family val="2"/>
      </rPr>
      <t>Publicaciones con factor de impacto acumulado mayor a 5</t>
    </r>
  </si>
  <si>
    <t>La UPEFH debe formar parte de grupos de investigación disponibles en el seno de estructuras locales/regionales/estatales, como investigador colaborador/principal</t>
  </si>
  <si>
    <t>La UPEFH debe disponer de un cuadro de mando de indicadores para el seguimiento y evaluación de los procesos que desarrolla</t>
  </si>
  <si>
    <t>Mientras no se indiquen un conjunto de indicadores obligatorios a medir por parte de la UPEFH, ésta debe disponer de su propio cuadro de mando</t>
  </si>
  <si>
    <r>
      <t>Implantado en al menos en e</t>
    </r>
    <r>
      <rPr>
        <b/>
        <sz val="11"/>
        <color theme="1"/>
        <rFont val="Verdana"/>
        <family val="2"/>
      </rPr>
      <t>l 50% de los ámbitos asistenciales en los que existentes modelos</t>
    </r>
    <r>
      <rPr>
        <sz val="11"/>
        <color theme="1"/>
        <rFont val="Verdana"/>
        <family val="2"/>
      </rPr>
      <t>.</t>
    </r>
  </si>
  <si>
    <r>
      <t xml:space="preserve">Implantado en </t>
    </r>
    <r>
      <rPr>
        <b/>
        <sz val="11"/>
        <color theme="1"/>
        <rFont val="Verdana"/>
        <family val="2"/>
      </rPr>
      <t>un ámbito asistencial</t>
    </r>
  </si>
  <si>
    <r>
      <t>Implantado en</t>
    </r>
    <r>
      <rPr>
        <b/>
        <sz val="11"/>
        <color theme="1"/>
        <rFont val="Verdana"/>
        <family val="2"/>
      </rPr>
      <t xml:space="preserve"> todos los ámbitos asistenciales</t>
    </r>
  </si>
  <si>
    <t>La UPEFH debe llevar a cabo auditorías internas a intervalos planificados para proporcionar información acerca si el sistema de gestión es conforme a los requisitos descritos en este esquema y se implementa y mantiene eficazmente</t>
  </si>
  <si>
    <t>La UPEFH debe elaborar un informe/memoria a intervalos planificados con los resultados derivados del seguimiento, análisis y evaluación del sistema de gestión</t>
  </si>
  <si>
    <t>La elaboración del informe/memoria será de carácter anual como mínimo. Los requisitos que al menos debe contener son:
1.	Seguimiento de objetivos estratégicos y/o calidad
2.	Resultados de auditorías, tanto internas como externas
3.	Resultados de las actividades de investigación, docencia y formación.
4.	Análisis de datos:
o	Experiencia del paciente
o	Indicadores
o	Gestión de incidencias y/o no conformidades
o	Quejas, reclamaciones, sugerencias y felicitaciones de las partes interesadas.</t>
  </si>
  <si>
    <t>Informe / Memoria anual</t>
  </si>
  <si>
    <t>Se debe de disponer de un documento donde se defina cómo se recogen las quejas, reclamaciones y sugerencias de los pacientes, quién y cómo se emite la respuesta a las mismas en caso de que sea necesario. Este procedimiento puede ser el definido por el propio Hospital o por el Servicio de Farmacia donde está integrada la Unidad</t>
  </si>
  <si>
    <t>La UPEFH debe tener establecido un sistema para la gestión de las No Conformidades detectadas así como de las acciones correctivas que sean necesarias para evitar que se repitan dichas no conformidades</t>
  </si>
  <si>
    <t>≥80%</t>
  </si>
  <si>
    <t>Hospital Universitario Dr. Josep Trueta</t>
  </si>
  <si>
    <t xml:space="preserve">Programas específicos </t>
  </si>
  <si>
    <t xml:space="preserve">8.3 ATENCIÓN FARMACÉUTICA Y SEGUIMIENTO FARMACOTERAPÉUTICO									</t>
  </si>
  <si>
    <t>los objetivos deben ser medibles, objeto de seguimiento y comunicados a las partes implicadas. Los objetivos deben cumplir las siguientes características (SMART):
sencillos-claros, medibles, alcanzables, realizables, definidos en el tiempo</t>
  </si>
  <si>
    <t>Historia Clínica</t>
  </si>
  <si>
    <t>Se evaluará, al menos una vez al año, la experiencia del paciente tanto a nivel de los resultados obtenidos como su satisfacción a lo largo del “paciente journey”. Se mantendrá información documentada sobre la evaluación de la satisfacción y los resultados obtenidos</t>
  </si>
  <si>
    <t>Descripción hallazgo</t>
  </si>
  <si>
    <t>Avinguda de França, S/N, 17007 Girona</t>
  </si>
  <si>
    <t>10.2 EXPERIENCIA DEL PACIENTE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</si>
</sst>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Verdana"/>
      <family val="2"/>
    </font>
    <font>
      <sz val="20"/>
      <color theme="1"/>
      <name val="Verdana"/>
      <family val="2"/>
    </font>
    <font>
      <b/>
      <sz val="15"/>
      <color theme="1"/>
      <name val="Verdana"/>
      <family val="2"/>
    </font>
    <font>
      <sz val="11"/>
      <color rgb="FF00B0F0"/>
      <name val="Calibri"/>
      <family val="2"/>
      <scheme val="minor"/>
    </font>
    <font>
      <b/>
      <sz val="16"/>
      <color rgb="FF16DABE"/>
      <name val="Calibri"/>
      <family val="2"/>
      <scheme val="minor"/>
    </font>
    <font>
      <b/>
      <i/>
      <sz val="15"/>
      <color rgb="FF16DABE"/>
      <name val="Verdana"/>
      <family val="2"/>
    </font>
    <font>
      <sz val="11"/>
      <color rgb="FF16DABE"/>
      <name val="Verdana"/>
      <family val="2"/>
    </font>
    <font>
      <b/>
      <sz val="11"/>
      <color theme="1"/>
      <name val="Verdana"/>
      <family val="2"/>
    </font>
    <font>
      <b/>
      <sz val="12"/>
      <color theme="1"/>
      <name val="Verdana"/>
      <family val="2"/>
    </font>
    <font>
      <sz val="12"/>
      <color theme="1"/>
      <name val="Verdana"/>
      <family val="2"/>
    </font>
    <font>
      <i/>
      <sz val="9"/>
      <color theme="1"/>
      <name val="Verdana"/>
      <family val="2"/>
    </font>
    <font>
      <b/>
      <i/>
      <sz val="11"/>
      <color theme="1"/>
      <name val="Verdana"/>
      <family val="2"/>
    </font>
    <font>
      <b/>
      <i/>
      <sz val="11"/>
      <color theme="0"/>
      <name val="Verdana"/>
      <family val="2"/>
    </font>
    <font>
      <b/>
      <i/>
      <sz val="10"/>
      <color theme="0"/>
      <name val="Verdana"/>
      <family val="2"/>
    </font>
    <font>
      <i/>
      <sz val="11"/>
      <color theme="0"/>
      <name val="Verdana"/>
      <family val="2"/>
    </font>
    <font>
      <b/>
      <sz val="12"/>
      <color rgb="FF16DABE"/>
      <name val="Calibri"/>
      <family val="2"/>
      <scheme val="minor"/>
    </font>
    <font>
      <b/>
      <sz val="11"/>
      <name val="Calibri"/>
      <family val="2"/>
      <scheme val="minor"/>
    </font>
    <font>
      <sz val="11"/>
      <color theme="1"/>
      <name val="Calibri"/>
      <family val="2"/>
    </font>
    <font>
      <b/>
      <i/>
      <sz val="12"/>
      <color theme="0"/>
      <name val="Verdana"/>
      <family val="2"/>
    </font>
    <font>
      <b/>
      <i/>
      <sz val="11"/>
      <color theme="1"/>
      <name val="Calibri"/>
      <family val="2"/>
      <scheme val="minor"/>
    </font>
    <font>
      <b/>
      <i/>
      <sz val="11"/>
      <color theme="0"/>
      <name val="Calibri"/>
      <family val="2"/>
      <scheme val="minor"/>
    </font>
    <font>
      <sz val="16"/>
      <color theme="1"/>
      <name val="Calibri"/>
      <family val="2"/>
      <scheme val="minor"/>
    </font>
    <font>
      <sz val="11"/>
      <name val="Calibri"/>
      <family val="2"/>
      <scheme val="minor"/>
    </font>
    <font>
      <b/>
      <sz val="11"/>
      <color theme="0"/>
      <name val="Verdana"/>
      <family val="2"/>
    </font>
    <font>
      <b/>
      <i/>
      <sz val="10"/>
      <color theme="7" tint="0.79998168889431442"/>
      <name val="Verdana"/>
      <family val="2"/>
    </font>
    <font>
      <b/>
      <i/>
      <sz val="10"/>
      <color theme="7" tint="0.59999389629810485"/>
      <name val="Verdana"/>
      <family val="2"/>
    </font>
    <font>
      <b/>
      <i/>
      <sz val="10"/>
      <color theme="7" tint="0.39997558519241921"/>
      <name val="Verdana"/>
      <family val="2"/>
    </font>
    <font>
      <b/>
      <i/>
      <sz val="10"/>
      <color theme="7" tint="-0.249977111117893"/>
      <name val="Verdana"/>
      <family val="2"/>
    </font>
    <font>
      <b/>
      <i/>
      <sz val="11"/>
      <color theme="7" tint="-0.249977111117893"/>
      <name val="Verdana"/>
      <family val="2"/>
    </font>
    <font>
      <b/>
      <i/>
      <sz val="11"/>
      <color theme="7" tint="0.79998168889431442"/>
      <name val="Verdana"/>
      <family val="2"/>
    </font>
    <font>
      <b/>
      <i/>
      <sz val="11"/>
      <color theme="7" tint="0.59999389629810485"/>
      <name val="Verdana"/>
      <family val="2"/>
    </font>
    <font>
      <b/>
      <i/>
      <sz val="11"/>
      <color theme="7" tint="0.39997558519241921"/>
      <name val="Verdana"/>
      <family val="2"/>
    </font>
    <font>
      <b/>
      <sz val="22"/>
      <color theme="1"/>
      <name val="Calibri"/>
      <family val="2"/>
      <scheme val="minor"/>
    </font>
    <font>
      <b/>
      <i/>
      <sz val="14"/>
      <color theme="1"/>
      <name val="Calibri"/>
      <family val="2"/>
      <scheme val="minor"/>
    </font>
    <font>
      <b/>
      <i/>
      <sz val="10"/>
      <color theme="7" tint="0.79998168889431442"/>
      <name val="Calibri"/>
      <family val="2"/>
      <scheme val="minor"/>
    </font>
    <font>
      <b/>
      <i/>
      <sz val="10"/>
      <color theme="0"/>
      <name val="Calibri"/>
      <family val="2"/>
      <scheme val="minor"/>
    </font>
    <font>
      <b/>
      <i/>
      <sz val="10"/>
      <color theme="7" tint="0.59999389629810485"/>
      <name val="Calibri"/>
      <family val="2"/>
      <scheme val="minor"/>
    </font>
    <font>
      <b/>
      <i/>
      <sz val="10"/>
      <color theme="7" tint="0.39997558519241921"/>
      <name val="Calibri"/>
      <family val="2"/>
      <scheme val="minor"/>
    </font>
    <font>
      <b/>
      <i/>
      <sz val="10"/>
      <color theme="7" tint="-0.249977111117893"/>
      <name val="Calibri"/>
      <family val="2"/>
      <scheme val="minor"/>
    </font>
    <font>
      <b/>
      <sz val="11"/>
      <color rgb="FF16DABE"/>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i/>
      <sz val="10"/>
      <color rgb="FF00B0F0"/>
      <name val="Verdana"/>
      <family val="2"/>
    </font>
    <font>
      <sz val="10"/>
      <color theme="1"/>
      <name val="Verdana"/>
      <family val="2"/>
    </font>
    <font>
      <sz val="8"/>
      <color theme="1"/>
      <name val="Verdana"/>
      <family val="2"/>
    </font>
    <font>
      <b/>
      <sz val="13"/>
      <color theme="3"/>
      <name val="Calibri"/>
      <family val="2"/>
      <scheme val="minor"/>
    </font>
    <font>
      <b/>
      <sz val="11"/>
      <color theme="3"/>
      <name val="Calibri"/>
      <family val="2"/>
      <scheme val="minor"/>
    </font>
    <font>
      <b/>
      <sz val="9"/>
      <color rgb="FF009FDA"/>
      <name val="Verdana"/>
      <family val="2"/>
    </font>
    <font>
      <sz val="9"/>
      <color theme="1"/>
      <name val="Verdana"/>
      <family val="2"/>
    </font>
    <font>
      <sz val="9"/>
      <color theme="1"/>
      <name val="Calibri"/>
      <family val="2"/>
      <scheme val="minor"/>
    </font>
    <font>
      <b/>
      <sz val="9"/>
      <color theme="0"/>
      <name val="Arial"/>
      <family val="2"/>
    </font>
    <font>
      <sz val="10"/>
      <name val="Arial"/>
      <family val="2"/>
    </font>
    <font>
      <sz val="11"/>
      <color rgb="FFFF0000"/>
      <name val="Verdana"/>
      <family val="2"/>
    </font>
  </fonts>
  <fills count="7">
    <fill>
      <patternFill patternType="none"/>
    </fill>
    <fill>
      <patternFill patternType="gray125"/>
    </fill>
    <fill>
      <patternFill patternType="solid">
        <fgColor rgb="FF16DABE"/>
        <bgColor indexed="64"/>
      </patternFill>
    </fill>
    <fill>
      <patternFill patternType="solid">
        <fgColor rgb="FF90F4E6"/>
        <bgColor indexed="64"/>
      </patternFill>
    </fill>
    <fill>
      <patternFill patternType="solid">
        <fgColor rgb="FFF5FADA"/>
        <bgColor indexed="64"/>
      </patternFill>
    </fill>
    <fill>
      <patternFill patternType="solid">
        <fgColor rgb="FF00CC66"/>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dotted">
        <color indexed="64"/>
      </bottom>
      <diagonal/>
    </border>
    <border>
      <left style="medium">
        <color indexed="64"/>
      </left>
      <right/>
      <top/>
      <bottom/>
      <diagonal/>
    </border>
    <border>
      <left/>
      <right style="medium">
        <color indexed="64"/>
      </right>
      <top/>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right style="thick">
        <color rgb="FF90F4E6"/>
      </right>
      <top/>
      <bottom/>
      <diagonal/>
    </border>
    <border>
      <left style="thick">
        <color rgb="FF90F4E6"/>
      </left>
      <right style="thick">
        <color rgb="FF90F4E6"/>
      </right>
      <top style="thick">
        <color rgb="FF90F4E6"/>
      </top>
      <bottom style="thick">
        <color rgb="FF90F4E6"/>
      </bottom>
      <diagonal/>
    </border>
    <border>
      <left style="thick">
        <color rgb="FF90F4E6"/>
      </left>
      <right/>
      <top style="thick">
        <color rgb="FF90F4E6"/>
      </top>
      <bottom/>
      <diagonal/>
    </border>
    <border>
      <left/>
      <right/>
      <top style="thick">
        <color rgb="FF90F4E6"/>
      </top>
      <bottom/>
      <diagonal/>
    </border>
    <border>
      <left/>
      <right style="thick">
        <color rgb="FF90F4E6"/>
      </right>
      <top style="thick">
        <color rgb="FF90F4E6"/>
      </top>
      <bottom/>
      <diagonal/>
    </border>
    <border>
      <left style="thick">
        <color rgb="FF90F4E6"/>
      </left>
      <right/>
      <top/>
      <bottom/>
      <diagonal/>
    </border>
    <border>
      <left style="thick">
        <color rgb="FF90F4E6"/>
      </left>
      <right/>
      <top/>
      <bottom style="thick">
        <color rgb="FF90F4E6"/>
      </bottom>
      <diagonal/>
    </border>
    <border>
      <left/>
      <right/>
      <top/>
      <bottom style="thick">
        <color rgb="FF90F4E6"/>
      </bottom>
      <diagonal/>
    </border>
    <border>
      <left/>
      <right style="thick">
        <color rgb="FF90F4E6"/>
      </right>
      <top/>
      <bottom style="thick">
        <color rgb="FF90F4E6"/>
      </bottom>
      <diagonal/>
    </border>
    <border>
      <left style="thick">
        <color rgb="FF90F4E6"/>
      </left>
      <right style="thick">
        <color rgb="FF90F4E6"/>
      </right>
      <top style="thick">
        <color rgb="FF90F4E6"/>
      </top>
      <bottom/>
      <diagonal/>
    </border>
    <border>
      <left style="thick">
        <color rgb="FF90F4E6"/>
      </left>
      <right style="thick">
        <color rgb="FF90F4E6"/>
      </right>
      <top/>
      <bottom/>
      <diagonal/>
    </border>
    <border>
      <left style="thick">
        <color rgb="FF90F4E6"/>
      </left>
      <right style="thick">
        <color rgb="FF90F4E6"/>
      </right>
      <top/>
      <bottom style="thick">
        <color rgb="FF90F4E6"/>
      </bottom>
      <diagonal/>
    </border>
    <border>
      <left style="thin">
        <color indexed="64"/>
      </left>
      <right style="medium">
        <color indexed="64"/>
      </right>
      <top style="medium">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medium">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0" fontId="49" fillId="0" borderId="79" applyNumberFormat="0" applyFill="0" applyAlignment="0" applyProtection="0"/>
    <xf numFmtId="0" fontId="50" fillId="0" borderId="80" applyNumberFormat="0" applyFill="0" applyAlignment="0" applyProtection="0"/>
    <xf numFmtId="0" fontId="55" fillId="0" borderId="0"/>
  </cellStyleXfs>
  <cellXfs count="267">
    <xf numFmtId="0" fontId="0" fillId="0" borderId="0" xfId="0"/>
    <xf numFmtId="0" fontId="9" fillId="0" borderId="0" xfId="0" applyFont="1" applyProtection="1">
      <protection locked="0"/>
    </xf>
    <xf numFmtId="0" fontId="9" fillId="0" borderId="0" xfId="0" applyFont="1"/>
    <xf numFmtId="0" fontId="3" fillId="0" borderId="0" xfId="0" applyFont="1"/>
    <xf numFmtId="0" fontId="11" fillId="3" borderId="2" xfId="0" applyFont="1" applyFill="1" applyBorder="1" applyAlignment="1">
      <alignment horizontal="center" vertical="center" wrapText="1"/>
    </xf>
    <xf numFmtId="0" fontId="12" fillId="0" borderId="0" xfId="0" applyFont="1"/>
    <xf numFmtId="0" fontId="3" fillId="0" borderId="0" xfId="0" applyFont="1" applyAlignment="1">
      <alignment vertical="center"/>
    </xf>
    <xf numFmtId="0" fontId="3" fillId="0" borderId="0" xfId="0" applyFont="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13" fillId="0" borderId="3" xfId="0" applyFont="1" applyBorder="1" applyAlignment="1">
      <alignment horizontal="left" vertical="center" wrapText="1"/>
    </xf>
    <xf numFmtId="0" fontId="3" fillId="0" borderId="3" xfId="0" applyFont="1" applyBorder="1" applyAlignment="1">
      <alignment vertical="center" wrapText="1"/>
    </xf>
    <xf numFmtId="0" fontId="13" fillId="0" borderId="3" xfId="0" applyFont="1" applyBorder="1" applyAlignment="1">
      <alignment vertical="center" wrapText="1"/>
    </xf>
    <xf numFmtId="0" fontId="13" fillId="0" borderId="3" xfId="0" quotePrefix="1" applyFont="1" applyBorder="1" applyAlignment="1">
      <alignment horizontal="left" vertical="center" wrapText="1"/>
    </xf>
    <xf numFmtId="0" fontId="16" fillId="2" borderId="2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 fillId="0" borderId="37" xfId="0" applyFont="1" applyBorder="1"/>
    <xf numFmtId="0" fontId="2" fillId="0" borderId="39" xfId="0" applyFont="1" applyBorder="1" applyAlignment="1">
      <alignment horizontal="center" vertical="center"/>
    </xf>
    <xf numFmtId="0" fontId="2" fillId="0" borderId="4" xfId="0" applyFont="1" applyBorder="1" applyAlignment="1">
      <alignment horizontal="center" vertical="center"/>
    </xf>
    <xf numFmtId="0" fontId="2" fillId="0" borderId="40" xfId="0" applyFont="1" applyBorder="1" applyAlignment="1">
      <alignment horizontal="center" vertical="center"/>
    </xf>
    <xf numFmtId="0" fontId="2" fillId="0" borderId="11" xfId="0" applyFont="1" applyBorder="1" applyAlignment="1">
      <alignment horizontal="center" vertical="center"/>
    </xf>
    <xf numFmtId="9" fontId="2" fillId="0" borderId="12" xfId="1" applyFont="1" applyBorder="1" applyAlignment="1" applyProtection="1">
      <alignment horizontal="center" vertical="center"/>
    </xf>
    <xf numFmtId="0" fontId="7" fillId="0" borderId="0" xfId="0" applyFont="1" applyAlignment="1">
      <alignment horizontal="center" vertical="center"/>
    </xf>
    <xf numFmtId="0" fontId="2" fillId="0" borderId="28" xfId="0" applyFont="1" applyBorder="1"/>
    <xf numFmtId="0" fontId="2" fillId="0" borderId="19" xfId="0" applyFont="1" applyBorder="1" applyAlignment="1">
      <alignment horizontal="center" vertical="center"/>
    </xf>
    <xf numFmtId="9" fontId="2" fillId="0" borderId="6" xfId="1" applyFont="1" applyBorder="1" applyAlignment="1" applyProtection="1">
      <alignment horizontal="center" vertical="center"/>
    </xf>
    <xf numFmtId="9" fontId="2" fillId="0" borderId="3" xfId="1" applyFont="1" applyBorder="1" applyAlignment="1" applyProtection="1">
      <alignment horizontal="center" vertical="center"/>
    </xf>
    <xf numFmtId="0" fontId="23" fillId="2" borderId="11" xfId="0" applyFont="1" applyFill="1" applyBorder="1" applyAlignment="1">
      <alignment horizontal="center" vertical="center"/>
    </xf>
    <xf numFmtId="0" fontId="23" fillId="2" borderId="13" xfId="0" applyFont="1" applyFill="1" applyBorder="1" applyAlignment="1">
      <alignment horizontal="center" vertical="center"/>
    </xf>
    <xf numFmtId="0" fontId="2" fillId="0" borderId="14" xfId="0" applyFont="1" applyBorder="1"/>
    <xf numFmtId="0" fontId="2" fillId="0" borderId="16" xfId="0" applyFont="1" applyBorder="1" applyAlignment="1">
      <alignment horizontal="center" vertical="center"/>
    </xf>
    <xf numFmtId="0" fontId="22" fillId="0" borderId="16" xfId="0" applyFont="1" applyBorder="1" applyAlignment="1">
      <alignment horizontal="center" vertical="center"/>
    </xf>
    <xf numFmtId="9" fontId="22" fillId="0" borderId="15" xfId="0" applyNumberFormat="1" applyFont="1"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left" vertical="center" indent="2"/>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9" fontId="0" fillId="0" borderId="29" xfId="1" applyFont="1" applyBorder="1" applyAlignment="1" applyProtection="1">
      <alignment horizontal="center" vertical="center"/>
    </xf>
    <xf numFmtId="0" fontId="0" fillId="0" borderId="3" xfId="0" quotePrefix="1" applyBorder="1" applyAlignment="1">
      <alignment horizontal="center" vertical="center"/>
    </xf>
    <xf numFmtId="0" fontId="0" fillId="0" borderId="35" xfId="0" applyBorder="1" applyAlignment="1">
      <alignment horizontal="left" vertical="center" indent="2"/>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xf>
    <xf numFmtId="9" fontId="0" fillId="0" borderId="57" xfId="1" applyFont="1" applyBorder="1" applyAlignment="1" applyProtection="1">
      <alignment horizontal="center" vertical="center"/>
    </xf>
    <xf numFmtId="0" fontId="22" fillId="0" borderId="21" xfId="0" applyFont="1" applyBorder="1" applyAlignment="1">
      <alignment horizontal="center" vertical="center"/>
    </xf>
    <xf numFmtId="9" fontId="22" fillId="0" borderId="23" xfId="0" applyNumberFormat="1" applyFont="1" applyBorder="1" applyAlignment="1">
      <alignment horizontal="center" vertical="center"/>
    </xf>
    <xf numFmtId="9" fontId="0" fillId="0" borderId="3" xfId="1" quotePrefix="1" applyFont="1" applyBorder="1" applyAlignment="1" applyProtection="1">
      <alignment horizontal="center" vertical="center"/>
    </xf>
    <xf numFmtId="0" fontId="20" fillId="0" borderId="3" xfId="0" quotePrefix="1" applyFont="1" applyBorder="1" applyAlignment="1">
      <alignment horizontal="center" vertical="center"/>
    </xf>
    <xf numFmtId="0" fontId="2" fillId="0" borderId="14" xfId="0" applyFont="1" applyBorder="1" applyAlignment="1">
      <alignment horizontal="left" vertical="center"/>
    </xf>
    <xf numFmtId="9" fontId="0" fillId="0" borderId="3" xfId="0" applyNumberFormat="1" applyBorder="1" applyAlignment="1">
      <alignment horizontal="center" vertical="center"/>
    </xf>
    <xf numFmtId="0" fontId="0" fillId="0" borderId="14" xfId="0" applyBorder="1" applyAlignment="1">
      <alignment horizontal="left"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9" fontId="0" fillId="0" borderId="3" xfId="1" applyFont="1" applyBorder="1" applyAlignment="1" applyProtection="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9" fontId="0" fillId="0" borderId="18" xfId="1" applyFont="1" applyBorder="1" applyAlignment="1" applyProtection="1">
      <alignment horizontal="center" vertical="center"/>
    </xf>
    <xf numFmtId="0" fontId="0" fillId="0" borderId="28" xfId="0" applyBorder="1" applyAlignment="1">
      <alignment horizontal="left" vertical="center"/>
    </xf>
    <xf numFmtId="0" fontId="0" fillId="0" borderId="19" xfId="0" applyBorder="1" applyAlignment="1">
      <alignment horizontal="center" vertical="center"/>
    </xf>
    <xf numFmtId="9" fontId="0" fillId="0" borderId="6" xfId="1" applyFont="1" applyBorder="1" applyAlignment="1" applyProtection="1">
      <alignment horizontal="center" vertical="center"/>
    </xf>
    <xf numFmtId="0" fontId="2" fillId="0" borderId="28" xfId="0" applyFont="1" applyBorder="1" applyAlignment="1">
      <alignment horizontal="left" vertical="center"/>
    </xf>
    <xf numFmtId="0" fontId="2" fillId="0" borderId="44" xfId="0" applyFont="1" applyBorder="1" applyAlignment="1">
      <alignment horizontal="center" vertical="center"/>
    </xf>
    <xf numFmtId="0" fontId="2" fillId="0" borderId="50" xfId="0" applyFont="1" applyBorder="1" applyAlignment="1">
      <alignment horizontal="center" vertical="center"/>
    </xf>
    <xf numFmtId="0" fontId="0" fillId="0" borderId="45" xfId="0" applyBorder="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52" xfId="0" applyFont="1" applyBorder="1" applyAlignment="1">
      <alignment horizontal="center" vertical="center"/>
    </xf>
    <xf numFmtId="9" fontId="1" fillId="0" borderId="3" xfId="1" applyFont="1" applyBorder="1" applyAlignment="1" applyProtection="1">
      <alignment horizontal="center" vertical="center"/>
    </xf>
    <xf numFmtId="0" fontId="0" fillId="0" borderId="33" xfId="0" applyBorder="1" applyAlignment="1">
      <alignment horizontal="left" vertical="center"/>
    </xf>
    <xf numFmtId="0" fontId="2" fillId="0" borderId="45" xfId="0" applyFont="1" applyBorder="1" applyAlignment="1">
      <alignment horizontal="center" vertical="center"/>
    </xf>
    <xf numFmtId="0" fontId="18" fillId="0" borderId="38" xfId="0" applyFont="1" applyBorder="1" applyAlignment="1">
      <alignment horizontal="right" vertical="center" indent="2"/>
    </xf>
    <xf numFmtId="0" fontId="18" fillId="0" borderId="46" xfId="0" applyFont="1" applyBorder="1" applyAlignment="1">
      <alignment horizontal="center" vertical="center"/>
    </xf>
    <xf numFmtId="0" fontId="18" fillId="0" borderId="51" xfId="0" applyFont="1" applyBorder="1" applyAlignment="1">
      <alignment horizontal="center" vertical="center"/>
    </xf>
    <xf numFmtId="0" fontId="18" fillId="0" borderId="21" xfId="0" applyFont="1" applyBorder="1" applyAlignment="1">
      <alignment horizontal="center" vertical="center"/>
    </xf>
    <xf numFmtId="9" fontId="18" fillId="0" borderId="22" xfId="1"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8" fillId="4" borderId="1" xfId="0" applyFont="1" applyFill="1" applyBorder="1" applyAlignment="1">
      <alignment horizontal="center" vertical="center" wrapText="1"/>
    </xf>
    <xf numFmtId="0" fontId="0" fillId="0" borderId="58" xfId="0" applyBorder="1"/>
    <xf numFmtId="0" fontId="0" fillId="0" borderId="61" xfId="0" applyBorder="1"/>
    <xf numFmtId="0" fontId="0" fillId="0" borderId="62" xfId="0" applyBorder="1"/>
    <xf numFmtId="0" fontId="0" fillId="0" borderId="64" xfId="0" applyBorder="1"/>
    <xf numFmtId="0" fontId="0" fillId="0" borderId="65" xfId="0" applyBorder="1"/>
    <xf numFmtId="0" fontId="0" fillId="0" borderId="66" xfId="0" applyBorder="1"/>
    <xf numFmtId="0" fontId="0" fillId="0" borderId="60" xfId="0" applyBorder="1"/>
    <xf numFmtId="0" fontId="2" fillId="0" borderId="63" xfId="0" applyFont="1" applyBorder="1" applyAlignment="1">
      <alignment horizontal="center" vertical="center"/>
    </xf>
    <xf numFmtId="0" fontId="2" fillId="0" borderId="0" xfId="0" applyFont="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6" fillId="0" borderId="0" xfId="0" applyFont="1" applyAlignment="1">
      <alignment horizontal="right" vertical="center"/>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19" fillId="2" borderId="0" xfId="0" applyFont="1" applyFill="1"/>
    <xf numFmtId="0" fontId="25" fillId="2" borderId="0" xfId="0" applyFont="1" applyFill="1" applyAlignment="1">
      <alignment horizontal="right" vertical="center"/>
    </xf>
    <xf numFmtId="0" fontId="0" fillId="0" borderId="68" xfId="0" applyBorder="1" applyAlignment="1" applyProtection="1">
      <alignment horizontal="left" vertical="center"/>
      <protection locked="0"/>
    </xf>
    <xf numFmtId="0" fontId="0" fillId="0" borderId="68" xfId="0" applyBorder="1" applyAlignment="1" applyProtection="1">
      <alignment horizontal="left" vertical="center" wrapText="1"/>
      <protection locked="0"/>
    </xf>
    <xf numFmtId="0" fontId="0" fillId="0" borderId="69" xfId="0" quotePrefix="1" applyBorder="1" applyAlignment="1" applyProtection="1">
      <alignment horizontal="left" vertical="center"/>
      <protection locked="0"/>
    </xf>
    <xf numFmtId="0" fontId="24" fillId="0" borderId="67" xfId="0" applyFont="1" applyBorder="1" applyProtection="1">
      <protection locked="0"/>
    </xf>
    <xf numFmtId="0" fontId="0" fillId="0" borderId="68" xfId="0" applyBorder="1" applyProtection="1">
      <protection locked="0"/>
    </xf>
    <xf numFmtId="0" fontId="25" fillId="2" borderId="59" xfId="0" applyFont="1" applyFill="1" applyBorder="1"/>
    <xf numFmtId="0" fontId="25" fillId="2" borderId="59" xfId="0" applyFont="1" applyFill="1" applyBorder="1" applyAlignment="1">
      <alignment horizontal="right" vertical="center"/>
    </xf>
    <xf numFmtId="9" fontId="2" fillId="0" borderId="54" xfId="1" applyFont="1" applyBorder="1" applyAlignment="1" applyProtection="1">
      <alignment horizontal="center" vertical="center"/>
    </xf>
    <xf numFmtId="9" fontId="2" fillId="0" borderId="55" xfId="1" applyFont="1" applyBorder="1" applyAlignment="1" applyProtection="1">
      <alignment horizontal="center" vertical="center"/>
    </xf>
    <xf numFmtId="9" fontId="0" fillId="0" borderId="56" xfId="1" applyFont="1" applyBorder="1" applyAlignment="1" applyProtection="1">
      <alignment horizontal="center" vertical="center"/>
    </xf>
    <xf numFmtId="9" fontId="0" fillId="0" borderId="36" xfId="1" applyFont="1" applyBorder="1" applyAlignment="1" applyProtection="1">
      <alignment horizontal="center" vertical="center"/>
    </xf>
    <xf numFmtId="9" fontId="0" fillId="0" borderId="55" xfId="1" applyFont="1" applyBorder="1" applyAlignment="1" applyProtection="1">
      <alignment horizontal="center" vertical="center"/>
    </xf>
    <xf numFmtId="9" fontId="0" fillId="0" borderId="32" xfId="1" applyFont="1" applyBorder="1" applyAlignment="1" applyProtection="1">
      <alignment horizontal="center" vertical="center"/>
    </xf>
    <xf numFmtId="9" fontId="0" fillId="0" borderId="34" xfId="1" applyFont="1" applyBorder="1" applyAlignment="1" applyProtection="1">
      <alignment horizontal="center" vertical="center"/>
    </xf>
    <xf numFmtId="9" fontId="2" fillId="0" borderId="31" xfId="1" applyFont="1" applyBorder="1" applyAlignment="1" applyProtection="1">
      <alignment horizontal="center" vertical="center"/>
    </xf>
    <xf numFmtId="9" fontId="1" fillId="0" borderId="55" xfId="1" applyFont="1" applyBorder="1" applyAlignment="1" applyProtection="1">
      <alignment horizontal="center" vertical="center"/>
    </xf>
    <xf numFmtId="9" fontId="1" fillId="0" borderId="15" xfId="1" applyFont="1" applyBorder="1" applyAlignment="1" applyProtection="1">
      <alignment horizontal="center" vertical="center"/>
    </xf>
    <xf numFmtId="9" fontId="2" fillId="0" borderId="15" xfId="1" applyFont="1" applyBorder="1" applyAlignment="1" applyProtection="1">
      <alignment horizontal="center" vertical="center"/>
    </xf>
    <xf numFmtId="9" fontId="18" fillId="0" borderId="23" xfId="1" applyFont="1" applyBorder="1" applyAlignment="1" applyProtection="1">
      <alignment horizontal="center" vertical="center"/>
    </xf>
    <xf numFmtId="0" fontId="16" fillId="2" borderId="25" xfId="0" applyFont="1" applyFill="1" applyBorder="1" applyAlignment="1">
      <alignment horizontal="center" vertical="center" wrapText="1"/>
    </xf>
    <xf numFmtId="9" fontId="2" fillId="0" borderId="70" xfId="1" applyFont="1" applyBorder="1" applyAlignment="1" applyProtection="1">
      <alignment horizontal="center" vertical="center"/>
    </xf>
    <xf numFmtId="9" fontId="0" fillId="0" borderId="71" xfId="1" applyFont="1" applyBorder="1" applyAlignment="1" applyProtection="1">
      <alignment horizontal="center" vertical="center"/>
    </xf>
    <xf numFmtId="9" fontId="0" fillId="0" borderId="72" xfId="1" applyFont="1" applyBorder="1" applyAlignment="1" applyProtection="1">
      <alignment horizontal="center" vertical="center"/>
    </xf>
    <xf numFmtId="9" fontId="0" fillId="0" borderId="15" xfId="1" applyFont="1" applyBorder="1" applyAlignment="1" applyProtection="1">
      <alignment horizontal="center" vertical="center"/>
    </xf>
    <xf numFmtId="9" fontId="0" fillId="0" borderId="73" xfId="1" applyFont="1" applyBorder="1" applyAlignment="1" applyProtection="1">
      <alignment horizontal="center" vertical="center"/>
    </xf>
    <xf numFmtId="9" fontId="0" fillId="0" borderId="20" xfId="1" applyFont="1" applyBorder="1" applyAlignment="1" applyProtection="1">
      <alignment horizontal="center" vertical="center"/>
    </xf>
    <xf numFmtId="9" fontId="2" fillId="0" borderId="74" xfId="1" applyFont="1" applyBorder="1" applyAlignment="1" applyProtection="1">
      <alignment horizontal="center" vertical="center"/>
    </xf>
    <xf numFmtId="0" fontId="26" fillId="5" borderId="3" xfId="0" applyFont="1" applyFill="1" applyBorder="1" applyAlignment="1">
      <alignment horizontal="center" vertical="center"/>
    </xf>
    <xf numFmtId="0" fontId="2" fillId="0" borderId="75" xfId="0" applyFont="1" applyBorder="1" applyAlignment="1">
      <alignment horizontal="center" vertical="center"/>
    </xf>
    <xf numFmtId="0" fontId="27" fillId="2" borderId="24"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2" fillId="0" borderId="0" xfId="0" applyFont="1"/>
    <xf numFmtId="0" fontId="0" fillId="0" borderId="76" xfId="0" applyBorder="1"/>
    <xf numFmtId="0" fontId="36" fillId="0" borderId="0" xfId="0" applyFont="1"/>
    <xf numFmtId="0" fontId="37" fillId="2" borderId="11" xfId="0" applyFont="1" applyFill="1" applyBorder="1" applyAlignment="1">
      <alignment horizontal="center" vertical="center" wrapText="1"/>
    </xf>
    <xf numFmtId="0" fontId="38" fillId="2" borderId="13" xfId="0" applyFont="1" applyFill="1" applyBorder="1" applyAlignment="1">
      <alignment horizontal="center" vertical="center" wrapText="1"/>
    </xf>
    <xf numFmtId="9" fontId="0" fillId="0" borderId="15" xfId="0" applyNumberFormat="1" applyBorder="1" applyAlignment="1">
      <alignment horizontal="center" vertical="center"/>
    </xf>
    <xf numFmtId="0" fontId="39" fillId="2"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0" fillId="0" borderId="77" xfId="0" applyBorder="1" applyAlignment="1">
      <alignment horizontal="center" vertical="center"/>
    </xf>
    <xf numFmtId="9" fontId="0" fillId="0" borderId="78" xfId="0" applyNumberFormat="1" applyBorder="1" applyAlignment="1">
      <alignment horizontal="center" vertical="center"/>
    </xf>
    <xf numFmtId="0" fontId="42" fillId="0" borderId="10" xfId="0" applyFont="1" applyBorder="1" applyAlignment="1">
      <alignment horizontal="center" vertical="center"/>
    </xf>
    <xf numFmtId="0" fontId="42" fillId="0" borderId="8" xfId="0" applyFont="1" applyBorder="1" applyAlignment="1">
      <alignment horizontal="center" vertical="center"/>
    </xf>
    <xf numFmtId="9" fontId="42" fillId="0" borderId="1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78" xfId="0" applyFont="1" applyBorder="1" applyAlignment="1">
      <alignment horizontal="center" vertical="center"/>
    </xf>
    <xf numFmtId="0" fontId="22" fillId="0" borderId="0" xfId="0" applyFont="1"/>
    <xf numFmtId="0" fontId="42" fillId="4" borderId="3" xfId="0" applyFont="1" applyFill="1" applyBorder="1" applyAlignment="1">
      <alignment horizontal="center" vertical="center"/>
    </xf>
    <xf numFmtId="0" fontId="3" fillId="0" borderId="3" xfId="0" applyFont="1" applyBorder="1" applyAlignment="1" applyProtection="1">
      <alignment horizontal="center" vertical="center" wrapText="1"/>
      <protection locked="0"/>
    </xf>
    <xf numFmtId="0" fontId="44" fillId="0" borderId="3" xfId="0" applyFont="1" applyBorder="1" applyAlignment="1">
      <alignment horizontal="center" vertical="center"/>
    </xf>
    <xf numFmtId="0" fontId="43" fillId="0" borderId="0" xfId="0" applyFont="1"/>
    <xf numFmtId="0" fontId="46" fillId="0" borderId="0" xfId="0" applyFont="1"/>
    <xf numFmtId="0" fontId="47" fillId="0" borderId="0" xfId="0" applyFont="1"/>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52" fillId="6" borderId="0" xfId="0" applyFont="1" applyFill="1" applyAlignment="1">
      <alignment horizontal="left" vertical="center"/>
    </xf>
    <xf numFmtId="0" fontId="53" fillId="6" borderId="0" xfId="0" applyFont="1" applyFill="1" applyAlignment="1">
      <alignment horizontal="left" vertical="center"/>
    </xf>
    <xf numFmtId="0" fontId="53" fillId="6" borderId="0" xfId="0" applyFont="1" applyFill="1" applyAlignment="1">
      <alignment horizontal="left" vertical="center" wrapText="1"/>
    </xf>
    <xf numFmtId="0" fontId="53" fillId="6" borderId="0" xfId="0" applyFont="1" applyFill="1" applyAlignment="1">
      <alignment horizontal="center" vertical="center"/>
    </xf>
    <xf numFmtId="0" fontId="43" fillId="6" borderId="0" xfId="0" applyFont="1" applyFill="1" applyAlignment="1">
      <alignment vertical="center"/>
    </xf>
    <xf numFmtId="0" fontId="43" fillId="6" borderId="0" xfId="0" applyFont="1" applyFill="1" applyAlignment="1">
      <alignment vertical="center" wrapText="1"/>
    </xf>
    <xf numFmtId="0" fontId="43" fillId="6" borderId="0" xfId="0" applyFont="1" applyFill="1" applyAlignment="1">
      <alignment horizontal="center" vertical="center"/>
    </xf>
    <xf numFmtId="0" fontId="43" fillId="6" borderId="0" xfId="0" applyFont="1" applyFill="1" applyAlignment="1">
      <alignment horizontal="left" vertical="center" wrapText="1"/>
    </xf>
    <xf numFmtId="0" fontId="0" fillId="0" borderId="3" xfId="0" applyBorder="1" applyAlignment="1" applyProtection="1">
      <alignment vertical="center"/>
      <protection locked="0"/>
    </xf>
    <xf numFmtId="0" fontId="0" fillId="0" borderId="3" xfId="0" applyBorder="1" applyAlignment="1">
      <alignment vertical="center"/>
    </xf>
    <xf numFmtId="0" fontId="0" fillId="0" borderId="3" xfId="0" applyBorder="1" applyAlignment="1" applyProtection="1">
      <alignment vertical="center" wrapTex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54" fillId="2" borderId="3" xfId="3" applyFont="1" applyFill="1" applyBorder="1" applyAlignment="1" applyProtection="1">
      <alignment horizontal="center" vertical="center" wrapText="1"/>
    </xf>
    <xf numFmtId="49" fontId="54" fillId="2" borderId="3" xfId="3" applyNumberFormat="1" applyFont="1" applyFill="1" applyBorder="1" applyAlignment="1" applyProtection="1">
      <alignment horizontal="center" vertical="center" wrapText="1"/>
    </xf>
    <xf numFmtId="0" fontId="54" fillId="2" borderId="3" xfId="4" applyFont="1" applyFill="1" applyBorder="1" applyAlignment="1">
      <alignment horizontal="center" vertical="center" wrapText="1"/>
    </xf>
    <xf numFmtId="0" fontId="3" fillId="0" borderId="1" xfId="0" applyFont="1" applyBorder="1" applyAlignment="1">
      <alignment horizontal="center" vertical="center"/>
    </xf>
    <xf numFmtId="0" fontId="15" fillId="2" borderId="25" xfId="0" applyFont="1" applyFill="1" applyBorder="1" applyAlignment="1">
      <alignment horizontal="center" vertical="center" wrapText="1"/>
    </xf>
    <xf numFmtId="0" fontId="13" fillId="6"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0" fillId="0" borderId="40" xfId="0" applyBorder="1" applyAlignment="1">
      <alignment horizontal="left" vertical="center" indent="2"/>
    </xf>
    <xf numFmtId="0" fontId="3" fillId="0" borderId="1" xfId="0" applyFont="1" applyBorder="1" applyAlignment="1">
      <alignment vertical="center" wrapText="1"/>
    </xf>
    <xf numFmtId="0" fontId="13" fillId="0" borderId="1" xfId="0" applyFont="1" applyBorder="1" applyAlignment="1">
      <alignment vertical="center" wrapText="1"/>
    </xf>
    <xf numFmtId="9" fontId="0" fillId="0" borderId="3" xfId="0" quotePrefix="1" applyNumberFormat="1" applyBorder="1" applyAlignment="1">
      <alignment horizontal="center" vertical="center"/>
    </xf>
    <xf numFmtId="9" fontId="0" fillId="0" borderId="0" xfId="0" applyNumberFormat="1" applyAlignment="1">
      <alignment horizontal="center" vertical="center"/>
    </xf>
    <xf numFmtId="9" fontId="0" fillId="0" borderId="0" xfId="1" quotePrefix="1" applyFont="1" applyBorder="1" applyAlignment="1" applyProtection="1">
      <alignment horizontal="center" vertical="center"/>
    </xf>
    <xf numFmtId="0" fontId="0" fillId="0" borderId="0" xfId="0" quotePrefix="1" applyAlignment="1">
      <alignment horizontal="center" vertical="center"/>
    </xf>
    <xf numFmtId="9" fontId="20" fillId="0" borderId="0" xfId="0" quotePrefix="1" applyNumberFormat="1" applyFont="1" applyAlignment="1">
      <alignment horizontal="center" vertical="center"/>
    </xf>
    <xf numFmtId="0" fontId="21" fillId="2" borderId="39" xfId="0" applyFont="1" applyFill="1" applyBorder="1" applyAlignment="1">
      <alignment horizontal="center" vertical="center" wrapText="1"/>
    </xf>
    <xf numFmtId="0" fontId="3" fillId="0" borderId="0" xfId="0" applyFont="1" applyAlignment="1" applyProtection="1">
      <alignment horizontal="center" vertical="center"/>
      <protection locked="0"/>
    </xf>
    <xf numFmtId="0" fontId="56" fillId="0" borderId="3" xfId="0" applyFont="1" applyBorder="1" applyAlignment="1" applyProtection="1">
      <alignment horizontal="left" vertical="center" wrapText="1"/>
      <protection locked="0"/>
    </xf>
    <xf numFmtId="0" fontId="3" fillId="6" borderId="3" xfId="0" applyFont="1" applyFill="1" applyBorder="1" applyAlignment="1" applyProtection="1">
      <alignment horizontal="left" vertical="center" wrapText="1"/>
      <protection locked="0"/>
    </xf>
    <xf numFmtId="0" fontId="3" fillId="6" borderId="3" xfId="0" applyFont="1" applyFill="1" applyBorder="1" applyAlignment="1" applyProtection="1">
      <alignment horizontal="center" vertical="center"/>
      <protection locked="0"/>
    </xf>
    <xf numFmtId="14" fontId="0" fillId="0" borderId="68" xfId="0" applyNumberFormat="1" applyBorder="1" applyAlignment="1" applyProtection="1">
      <alignment horizontal="left" vertical="center"/>
      <protection locked="0"/>
    </xf>
    <xf numFmtId="0" fontId="3" fillId="0" borderId="0" xfId="0" applyFont="1" applyAlignment="1">
      <alignment wrapText="1"/>
    </xf>
    <xf numFmtId="0" fontId="44" fillId="0" borderId="3" xfId="0" applyFont="1" applyBorder="1" applyAlignment="1">
      <alignment vertical="center" wrapText="1"/>
    </xf>
    <xf numFmtId="0" fontId="44" fillId="0" borderId="3" xfId="0" applyFont="1" applyBorder="1" applyAlignment="1">
      <alignment vertical="center"/>
    </xf>
    <xf numFmtId="14" fontId="0" fillId="0" borderId="0" xfId="0" applyNumberFormat="1"/>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left" vertical="center" wrapText="1"/>
    </xf>
    <xf numFmtId="0" fontId="0" fillId="0" borderId="65" xfId="0" applyBorder="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63" xfId="0" applyBorder="1" applyAlignment="1">
      <alignment horizont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0" xfId="0" applyFont="1" applyFill="1" applyAlignment="1">
      <alignment horizontal="center" vertical="center"/>
    </xf>
    <xf numFmtId="0" fontId="4" fillId="2" borderId="58"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44" fillId="0" borderId="3" xfId="0" applyFont="1" applyBorder="1" applyAlignment="1">
      <alignment horizontal="left" vertical="center" wrapText="1"/>
    </xf>
    <xf numFmtId="0" fontId="48" fillId="0" borderId="0" xfId="0" applyFont="1" applyAlignment="1">
      <alignment horizontal="left" vertical="center" wrapText="1"/>
    </xf>
    <xf numFmtId="0" fontId="42" fillId="4" borderId="3" xfId="0" applyFont="1" applyFill="1" applyBorder="1" applyAlignment="1">
      <alignment horizontal="center" vertical="center"/>
    </xf>
    <xf numFmtId="0" fontId="44" fillId="0" borderId="2" xfId="0" applyFont="1" applyBorder="1" applyAlignment="1">
      <alignment horizontal="left" vertical="center" wrapText="1"/>
    </xf>
    <xf numFmtId="0" fontId="44" fillId="0" borderId="5" xfId="0" applyFont="1" applyBorder="1" applyAlignment="1">
      <alignment horizontal="left" vertical="center" wrapText="1"/>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44" fillId="0" borderId="3" xfId="0" applyFont="1" applyBorder="1" applyAlignment="1">
      <alignment horizontal="center" vertical="center"/>
    </xf>
    <xf numFmtId="0" fontId="0" fillId="0" borderId="0" xfId="0" applyAlignment="1">
      <alignment horizontal="center" vertical="center" wrapText="1"/>
    </xf>
    <xf numFmtId="0" fontId="42" fillId="4" borderId="3" xfId="0" applyFont="1" applyFill="1" applyBorder="1" applyAlignment="1">
      <alignment horizontal="center" vertical="center" wrapText="1"/>
    </xf>
    <xf numFmtId="0" fontId="35" fillId="0" borderId="76" xfId="0" applyFont="1" applyBorder="1" applyAlignment="1">
      <alignment horizontal="left"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0" fillId="0" borderId="16" xfId="0" applyBorder="1" applyAlignment="1">
      <alignment horizontal="left" vertical="center" wrapText="1"/>
    </xf>
    <xf numFmtId="0" fontId="0" fillId="0" borderId="3" xfId="0" applyBorder="1" applyAlignment="1">
      <alignment horizontal="left" vertical="center" wrapText="1"/>
    </xf>
    <xf numFmtId="0" fontId="0" fillId="0" borderId="77" xfId="0" applyBorder="1" applyAlignment="1">
      <alignment horizontal="left" vertical="center" wrapText="1"/>
    </xf>
    <xf numFmtId="0" fontId="0" fillId="0" borderId="1" xfId="0" applyBorder="1" applyAlignment="1">
      <alignment horizontal="left" vertical="center" wrapText="1"/>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1" fillId="6" borderId="0" xfId="2" applyFont="1" applyFill="1" applyBorder="1" applyAlignment="1" applyProtection="1">
      <alignment horizontal="left" vertical="center"/>
    </xf>
  </cellXfs>
  <cellStyles count="5">
    <cellStyle name="Normal" xfId="0" builtinId="0"/>
    <cellStyle name="Normal 2" xfId="4" xr:uid="{F80D2BC5-516E-4045-BFCC-FB7167939BC3}"/>
    <cellStyle name="Porcentaje" xfId="1" builtinId="5"/>
    <cellStyle name="Título 2" xfId="2" builtinId="17"/>
    <cellStyle name="Título 3" xfId="3" builtinId="18"/>
  </cellStyles>
  <dxfs count="121">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90F4E6"/>
      </font>
      <fill>
        <patternFill>
          <bgColor theme="5" tint="0.39994506668294322"/>
        </patternFill>
      </fill>
      <border>
        <left style="thin">
          <color rgb="FF90F4E6"/>
        </left>
        <right style="thin">
          <color rgb="FF90F4E6"/>
        </right>
        <top style="thin">
          <color rgb="FF90F4E6"/>
        </top>
        <bottom style="thin">
          <color rgb="FF90F4E6"/>
        </bottom>
      </border>
    </dxf>
    <dxf>
      <font>
        <b/>
        <i val="0"/>
      </font>
      <fill>
        <patternFill>
          <bgColor theme="5" tint="0.79998168889431442"/>
        </patternFill>
      </fill>
      <border>
        <vertical/>
        <horizontal/>
      </border>
    </dxf>
    <dxf>
      <font>
        <b/>
        <i val="0"/>
      </font>
      <fill>
        <patternFill>
          <bgColor rgb="FFFFFF66"/>
        </patternFill>
      </fill>
      <border>
        <vertical/>
        <horizontal/>
      </border>
    </dxf>
    <dxf>
      <font>
        <b/>
        <i val="0"/>
      </font>
      <fill>
        <patternFill>
          <bgColor theme="5" tint="0.39994506668294322"/>
        </patternFill>
      </fill>
    </dxf>
    <dxf>
      <font>
        <b/>
        <i val="0"/>
      </font>
      <fill>
        <patternFill>
          <bgColor rgb="FFFF0000"/>
        </patternFill>
      </fill>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90F4E6"/>
      </font>
      <fill>
        <patternFill>
          <bgColor theme="5" tint="0.39994506668294322"/>
        </patternFill>
      </fill>
      <border>
        <left style="thin">
          <color rgb="FF90F4E6"/>
        </left>
        <right style="thin">
          <color rgb="FF90F4E6"/>
        </right>
        <top style="thin">
          <color rgb="FF90F4E6"/>
        </top>
        <bottom style="thin">
          <color rgb="FF90F4E6"/>
        </bottom>
      </border>
    </dxf>
    <dxf>
      <font>
        <b/>
        <i val="0"/>
      </font>
      <fill>
        <patternFill>
          <bgColor theme="5" tint="0.79998168889431442"/>
        </patternFill>
      </fill>
      <border>
        <vertical/>
        <horizontal/>
      </border>
    </dxf>
    <dxf>
      <font>
        <b/>
        <i val="0"/>
      </font>
      <fill>
        <patternFill>
          <bgColor rgb="FFFFFF66"/>
        </patternFill>
      </fill>
      <border>
        <vertical/>
        <horizontal/>
      </border>
    </dxf>
    <dxf>
      <font>
        <b/>
        <i val="0"/>
      </font>
      <fill>
        <patternFill>
          <bgColor theme="5" tint="0.39994506668294322"/>
        </patternFill>
      </fill>
    </dxf>
    <dxf>
      <font>
        <b/>
        <i val="0"/>
      </font>
      <fill>
        <patternFill>
          <bgColor rgb="FFFF0000"/>
        </patternFill>
      </fill>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90F4E6"/>
      </font>
      <fill>
        <patternFill>
          <bgColor theme="5" tint="0.39994506668294322"/>
        </patternFill>
      </fill>
      <border>
        <left style="thin">
          <color rgb="FF90F4E6"/>
        </left>
        <right style="thin">
          <color rgb="FF90F4E6"/>
        </right>
        <top style="thin">
          <color rgb="FF90F4E6"/>
        </top>
        <bottom style="thin">
          <color rgb="FF90F4E6"/>
        </bottom>
      </border>
    </dxf>
    <dxf>
      <font>
        <b/>
        <i val="0"/>
      </font>
      <fill>
        <patternFill>
          <bgColor theme="5" tint="0.79998168889431442"/>
        </patternFill>
      </fill>
      <border>
        <vertical/>
        <horizontal/>
      </border>
    </dxf>
    <dxf>
      <font>
        <b/>
        <i val="0"/>
      </font>
      <fill>
        <patternFill>
          <bgColor rgb="FFFFFF66"/>
        </patternFill>
      </fill>
      <border>
        <vertical/>
        <horizontal/>
      </border>
    </dxf>
    <dxf>
      <font>
        <b/>
        <i val="0"/>
      </font>
      <fill>
        <patternFill>
          <bgColor theme="5" tint="0.39994506668294322"/>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rgb="FFFFFF99"/>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FF0000"/>
      </font>
      <fill>
        <patternFill>
          <bgColor theme="5" tint="0.39994506668294322"/>
        </patternFill>
      </fill>
      <border>
        <left style="thin">
          <color rgb="FFFF0000"/>
        </left>
        <right style="thin">
          <color rgb="FFFF0000"/>
        </right>
        <top style="thin">
          <color rgb="FFFF0000"/>
        </top>
        <bottom style="thin">
          <color rgb="FFFF0000"/>
        </bottom>
      </border>
    </dxf>
    <dxf>
      <font>
        <b/>
        <i val="0"/>
        <color rgb="FFB46B00"/>
      </font>
      <fill>
        <patternFill>
          <bgColor theme="5" tint="0.59996337778862885"/>
        </patternFill>
      </fill>
      <border>
        <left style="thin">
          <color rgb="FFB46B00"/>
        </left>
        <right style="thin">
          <color rgb="FFB46B00"/>
        </right>
        <top style="thin">
          <color rgb="FFB46B00"/>
        </top>
        <bottom style="thin">
          <color rgb="FFB46B00"/>
        </bottom>
      </border>
    </dxf>
    <dxf>
      <font>
        <b/>
        <i val="0"/>
        <color rgb="FF00B050"/>
      </font>
      <fill>
        <patternFill>
          <bgColor theme="5" tint="0.79998168889431442"/>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16DABE"/>
      <color rgb="FFFFFF66"/>
      <color rgb="FFF5FADA"/>
      <color rgb="FF54EED8"/>
      <color rgb="FF00CC66"/>
      <color rgb="FF90F4E6"/>
      <color rgb="FFFF00FF"/>
      <color rgb="FFFFFF99"/>
      <color rgb="FFB46B00"/>
      <color rgb="FFDCD7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203200</xdr:colOff>
      <xdr:row>3</xdr:row>
      <xdr:rowOff>355600</xdr:rowOff>
    </xdr:from>
    <xdr:to>
      <xdr:col>11</xdr:col>
      <xdr:colOff>417116</xdr:colOff>
      <xdr:row>4</xdr:row>
      <xdr:rowOff>180975</xdr:rowOff>
    </xdr:to>
    <xdr:pic>
      <xdr:nvPicPr>
        <xdr:cNvPr id="7" name="Picture 6">
          <a:extLst>
            <a:ext uri="{FF2B5EF4-FFF2-40B4-BE49-F238E27FC236}">
              <a16:creationId xmlns:a16="http://schemas.microsoft.com/office/drawing/2014/main" id="{2C2683C9-BC94-4EFE-BC8C-D7A460FC34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1750" y="914400"/>
          <a:ext cx="2652316" cy="1035050"/>
        </a:xfrm>
        <a:prstGeom prst="rect">
          <a:avLst/>
        </a:prstGeom>
      </xdr:spPr>
    </xdr:pic>
    <xdr:clientData/>
  </xdr:twoCellAnchor>
  <xdr:twoCellAnchor editAs="oneCell">
    <xdr:from>
      <xdr:col>4</xdr:col>
      <xdr:colOff>38100</xdr:colOff>
      <xdr:row>4</xdr:row>
      <xdr:rowOff>76200</xdr:rowOff>
    </xdr:from>
    <xdr:to>
      <xdr:col>5</xdr:col>
      <xdr:colOff>531285</xdr:colOff>
      <xdr:row>6</xdr:row>
      <xdr:rowOff>1361</xdr:rowOff>
    </xdr:to>
    <xdr:pic>
      <xdr:nvPicPr>
        <xdr:cNvPr id="8" name="Picture 7" descr="http://www.dnv.co.uk/binaries/dnvlib_gfx_dnvgl_logo_tcm170-431523.png">
          <a:extLst>
            <a:ext uri="{FF2B5EF4-FFF2-40B4-BE49-F238E27FC236}">
              <a16:creationId xmlns:a16="http://schemas.microsoft.com/office/drawing/2014/main" id="{A0370598-E360-4A09-A6BE-62A0EDFA25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1900" y="1841500"/>
          <a:ext cx="1102785" cy="445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1362635</xdr:colOff>
      <xdr:row>0</xdr:row>
      <xdr:rowOff>151279</xdr:rowOff>
    </xdr:from>
    <xdr:to>
      <xdr:col>1</xdr:col>
      <xdr:colOff>3340167</xdr:colOff>
      <xdr:row>4</xdr:row>
      <xdr:rowOff>180414</xdr:rowOff>
    </xdr:to>
    <xdr:pic>
      <xdr:nvPicPr>
        <xdr:cNvPr id="2" name="Picture 1">
          <a:extLst>
            <a:ext uri="{FF2B5EF4-FFF2-40B4-BE49-F238E27FC236}">
              <a16:creationId xmlns:a16="http://schemas.microsoft.com/office/drawing/2014/main" id="{90330B7C-9BE7-42AC-BEB1-8151052D64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5223" y="151279"/>
          <a:ext cx="1977532" cy="782544"/>
        </a:xfrm>
        <a:prstGeom prst="rect">
          <a:avLst/>
        </a:prstGeom>
      </xdr:spPr>
    </xdr:pic>
    <xdr:clientData/>
  </xdr:twoCellAnchor>
  <xdr:twoCellAnchor editAs="oneCell">
    <xdr:from>
      <xdr:col>6</xdr:col>
      <xdr:colOff>632013</xdr:colOff>
      <xdr:row>0</xdr:row>
      <xdr:rowOff>0</xdr:rowOff>
    </xdr:from>
    <xdr:to>
      <xdr:col>14</xdr:col>
      <xdr:colOff>435751</xdr:colOff>
      <xdr:row>4</xdr:row>
      <xdr:rowOff>6350</xdr:rowOff>
    </xdr:to>
    <xdr:pic>
      <xdr:nvPicPr>
        <xdr:cNvPr id="3" name="Bilde 2">
          <a:extLst>
            <a:ext uri="{FF2B5EF4-FFF2-40B4-BE49-F238E27FC236}">
              <a16:creationId xmlns:a16="http://schemas.microsoft.com/office/drawing/2014/main" id="{41051B7C-5C0D-4E8E-8ADE-A8410B41215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2895" y="0"/>
          <a:ext cx="6210300" cy="7534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44823</xdr:colOff>
      <xdr:row>74</xdr:row>
      <xdr:rowOff>67235</xdr:rowOff>
    </xdr:from>
    <xdr:to>
      <xdr:col>9</xdr:col>
      <xdr:colOff>434788</xdr:colOff>
      <xdr:row>79</xdr:row>
      <xdr:rowOff>76760</xdr:rowOff>
    </xdr:to>
    <xdr:pic>
      <xdr:nvPicPr>
        <xdr:cNvPr id="5" name="Picture 4">
          <a:extLst>
            <a:ext uri="{FF2B5EF4-FFF2-40B4-BE49-F238E27FC236}">
              <a16:creationId xmlns:a16="http://schemas.microsoft.com/office/drawing/2014/main" id="{504469D6-D3B7-49F7-9CA4-76ED01087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7" y="14746941"/>
          <a:ext cx="4905935" cy="90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D39D2-B48B-4808-BD8A-701A12331859}">
  <dimension ref="B3:L38"/>
  <sheetViews>
    <sheetView showGridLines="0" workbookViewId="0">
      <selection activeCell="E30" sqref="E30:H30"/>
    </sheetView>
  </sheetViews>
  <sheetFormatPr baseColWidth="10" defaultColWidth="8.6640625" defaultRowHeight="15" x14ac:dyDescent="0.2"/>
  <cols>
    <col min="3" max="3" width="9.1640625" customWidth="1"/>
    <col min="4" max="4" width="10.33203125" customWidth="1"/>
    <col min="7" max="7" width="17.5" customWidth="1"/>
  </cols>
  <sheetData>
    <row r="3" spans="2:12" ht="16" thickBot="1" x14ac:dyDescent="0.25"/>
    <row r="4" spans="2:12" ht="95.5" customHeight="1" thickTop="1" x14ac:dyDescent="0.2">
      <c r="B4" s="86"/>
      <c r="C4" s="206" t="s">
        <v>0</v>
      </c>
      <c r="D4" s="207"/>
      <c r="E4" s="207"/>
      <c r="F4" s="207"/>
      <c r="G4" s="207"/>
      <c r="H4" s="87"/>
      <c r="I4" s="87"/>
      <c r="J4" s="87"/>
      <c r="K4" s="87"/>
      <c r="L4" s="88"/>
    </row>
    <row r="5" spans="2:12" ht="26" customHeight="1" x14ac:dyDescent="0.2">
      <c r="B5" s="86"/>
      <c r="C5" s="208" t="s">
        <v>1</v>
      </c>
      <c r="D5" s="202"/>
      <c r="L5" s="86"/>
    </row>
    <row r="6" spans="2:12" ht="16" thickBot="1" x14ac:dyDescent="0.25">
      <c r="B6" s="86"/>
      <c r="C6" s="89"/>
      <c r="D6" s="90"/>
      <c r="E6" s="90"/>
      <c r="F6" s="90"/>
      <c r="G6" s="90"/>
      <c r="H6" s="90"/>
      <c r="I6" s="90"/>
      <c r="J6" s="90"/>
      <c r="K6" s="90"/>
      <c r="L6" s="91"/>
    </row>
    <row r="7" spans="2:12" ht="16" thickTop="1" x14ac:dyDescent="0.2">
      <c r="C7" s="209" t="s">
        <v>349</v>
      </c>
      <c r="D7" s="210"/>
      <c r="E7" s="210"/>
      <c r="F7" s="210"/>
      <c r="G7" s="210"/>
      <c r="H7" s="210"/>
      <c r="I7" s="210"/>
      <c r="J7" s="210"/>
      <c r="K7" s="210"/>
      <c r="L7" s="211"/>
    </row>
    <row r="8" spans="2:12" x14ac:dyDescent="0.2">
      <c r="C8" s="212"/>
      <c r="D8" s="213"/>
      <c r="E8" s="213"/>
      <c r="F8" s="213"/>
      <c r="G8" s="213"/>
      <c r="H8" s="213"/>
      <c r="I8" s="213"/>
      <c r="J8" s="213"/>
      <c r="K8" s="213"/>
      <c r="L8" s="214"/>
    </row>
    <row r="9" spans="2:12" x14ac:dyDescent="0.2">
      <c r="C9" s="212"/>
      <c r="D9" s="213"/>
      <c r="E9" s="213"/>
      <c r="F9" s="213"/>
      <c r="G9" s="213"/>
      <c r="H9" s="213"/>
      <c r="I9" s="213"/>
      <c r="J9" s="213"/>
      <c r="K9" s="213"/>
      <c r="L9" s="214"/>
    </row>
    <row r="10" spans="2:12" x14ac:dyDescent="0.2">
      <c r="C10" s="212"/>
      <c r="D10" s="213"/>
      <c r="E10" s="213"/>
      <c r="F10" s="213"/>
      <c r="G10" s="213"/>
      <c r="H10" s="213"/>
      <c r="I10" s="213"/>
      <c r="J10" s="213"/>
      <c r="K10" s="213"/>
      <c r="L10" s="214"/>
    </row>
    <row r="11" spans="2:12" x14ac:dyDescent="0.2">
      <c r="C11" s="212"/>
      <c r="D11" s="213"/>
      <c r="E11" s="213"/>
      <c r="F11" s="213"/>
      <c r="G11" s="213"/>
      <c r="H11" s="213"/>
      <c r="I11" s="213"/>
      <c r="J11" s="213"/>
      <c r="K11" s="213"/>
      <c r="L11" s="214"/>
    </row>
    <row r="12" spans="2:12" x14ac:dyDescent="0.2">
      <c r="C12" s="212"/>
      <c r="D12" s="213"/>
      <c r="E12" s="213"/>
      <c r="F12" s="213"/>
      <c r="G12" s="213"/>
      <c r="H12" s="213"/>
      <c r="I12" s="213"/>
      <c r="J12" s="213"/>
      <c r="K12" s="213"/>
      <c r="L12" s="214"/>
    </row>
    <row r="13" spans="2:12" x14ac:dyDescent="0.2">
      <c r="C13" s="212"/>
      <c r="D13" s="213"/>
      <c r="E13" s="213"/>
      <c r="F13" s="213"/>
      <c r="G13" s="213"/>
      <c r="H13" s="213"/>
      <c r="I13" s="213"/>
      <c r="J13" s="213"/>
      <c r="K13" s="213"/>
      <c r="L13" s="214"/>
    </row>
    <row r="14" spans="2:12" x14ac:dyDescent="0.2">
      <c r="C14" s="212"/>
      <c r="D14" s="213"/>
      <c r="E14" s="213"/>
      <c r="F14" s="213"/>
      <c r="G14" s="213"/>
      <c r="H14" s="213"/>
      <c r="I14" s="213"/>
      <c r="J14" s="213"/>
      <c r="K14" s="213"/>
      <c r="L14" s="214"/>
    </row>
    <row r="15" spans="2:12" x14ac:dyDescent="0.2">
      <c r="C15" s="212"/>
      <c r="D15" s="213"/>
      <c r="E15" s="213"/>
      <c r="F15" s="213"/>
      <c r="G15" s="213"/>
      <c r="H15" s="213"/>
      <c r="I15" s="213"/>
      <c r="J15" s="213"/>
      <c r="K15" s="213"/>
      <c r="L15" s="214"/>
    </row>
    <row r="16" spans="2:12" x14ac:dyDescent="0.2">
      <c r="C16" s="212"/>
      <c r="D16" s="213"/>
      <c r="E16" s="213"/>
      <c r="F16" s="213"/>
      <c r="G16" s="213"/>
      <c r="H16" s="213"/>
      <c r="I16" s="213"/>
      <c r="J16" s="213"/>
      <c r="K16" s="213"/>
      <c r="L16" s="214"/>
    </row>
    <row r="17" spans="3:12" x14ac:dyDescent="0.2">
      <c r="C17" s="212"/>
      <c r="D17" s="213"/>
      <c r="E17" s="213"/>
      <c r="F17" s="213"/>
      <c r="G17" s="213"/>
      <c r="H17" s="213"/>
      <c r="I17" s="213"/>
      <c r="J17" s="213"/>
      <c r="K17" s="213"/>
      <c r="L17" s="214"/>
    </row>
    <row r="18" spans="3:12" x14ac:dyDescent="0.2">
      <c r="C18" s="212"/>
      <c r="D18" s="213"/>
      <c r="E18" s="213"/>
      <c r="F18" s="213"/>
      <c r="G18" s="213"/>
      <c r="H18" s="213"/>
      <c r="I18" s="213"/>
      <c r="J18" s="213"/>
      <c r="K18" s="213"/>
      <c r="L18" s="214"/>
    </row>
    <row r="19" spans="3:12" x14ac:dyDescent="0.2">
      <c r="C19" s="212"/>
      <c r="D19" s="213"/>
      <c r="E19" s="213"/>
      <c r="F19" s="213"/>
      <c r="G19" s="213"/>
      <c r="H19" s="213"/>
      <c r="I19" s="213"/>
      <c r="J19" s="213"/>
      <c r="K19" s="213"/>
      <c r="L19" s="214"/>
    </row>
    <row r="20" spans="3:12" x14ac:dyDescent="0.2">
      <c r="C20" s="212"/>
      <c r="D20" s="213"/>
      <c r="E20" s="213"/>
      <c r="F20" s="213"/>
      <c r="G20" s="213"/>
      <c r="H20" s="213"/>
      <c r="I20" s="213"/>
      <c r="J20" s="213"/>
      <c r="K20" s="213"/>
      <c r="L20" s="214"/>
    </row>
    <row r="21" spans="3:12" x14ac:dyDescent="0.2">
      <c r="C21" s="212"/>
      <c r="D21" s="213"/>
      <c r="E21" s="213"/>
      <c r="F21" s="213"/>
      <c r="G21" s="213"/>
      <c r="H21" s="213"/>
      <c r="I21" s="213"/>
      <c r="J21" s="213"/>
      <c r="K21" s="213"/>
      <c r="L21" s="214"/>
    </row>
    <row r="22" spans="3:12" x14ac:dyDescent="0.2">
      <c r="C22" s="212"/>
      <c r="D22" s="213"/>
      <c r="E22" s="213"/>
      <c r="F22" s="213"/>
      <c r="G22" s="213"/>
      <c r="H22" s="213"/>
      <c r="I22" s="213"/>
      <c r="J22" s="213"/>
      <c r="K22" s="213"/>
      <c r="L22" s="214"/>
    </row>
    <row r="23" spans="3:12" x14ac:dyDescent="0.2">
      <c r="C23" s="212"/>
      <c r="D23" s="213"/>
      <c r="E23" s="213"/>
      <c r="F23" s="213"/>
      <c r="G23" s="213"/>
      <c r="H23" s="213"/>
      <c r="I23" s="213"/>
      <c r="J23" s="213"/>
      <c r="K23" s="213"/>
      <c r="L23" s="214"/>
    </row>
    <row r="24" spans="3:12" x14ac:dyDescent="0.2">
      <c r="C24" s="212"/>
      <c r="D24" s="213"/>
      <c r="E24" s="213"/>
      <c r="F24" s="213"/>
      <c r="G24" s="213"/>
      <c r="H24" s="213"/>
      <c r="I24" s="213"/>
      <c r="J24" s="213"/>
      <c r="K24" s="213"/>
      <c r="L24" s="214"/>
    </row>
    <row r="25" spans="3:12" x14ac:dyDescent="0.2">
      <c r="C25" s="212"/>
      <c r="D25" s="213"/>
      <c r="E25" s="213"/>
      <c r="F25" s="213"/>
      <c r="G25" s="213"/>
      <c r="H25" s="213"/>
      <c r="I25" s="213"/>
      <c r="J25" s="213"/>
      <c r="K25" s="213"/>
      <c r="L25" s="214"/>
    </row>
    <row r="26" spans="3:12" x14ac:dyDescent="0.2">
      <c r="C26" s="212"/>
      <c r="D26" s="213"/>
      <c r="E26" s="213"/>
      <c r="F26" s="213"/>
      <c r="G26" s="213"/>
      <c r="H26" s="213"/>
      <c r="I26" s="213"/>
      <c r="J26" s="213"/>
      <c r="K26" s="213"/>
      <c r="L26" s="214"/>
    </row>
    <row r="27" spans="3:12" ht="16" thickBot="1" x14ac:dyDescent="0.25">
      <c r="C27" s="215"/>
      <c r="D27" s="216"/>
      <c r="E27" s="216"/>
      <c r="F27" s="216"/>
      <c r="G27" s="216"/>
      <c r="H27" s="216"/>
      <c r="I27" s="216"/>
      <c r="J27" s="216"/>
      <c r="K27" s="216"/>
      <c r="L27" s="217"/>
    </row>
    <row r="28" spans="3:12" ht="16" thickTop="1" x14ac:dyDescent="0.2">
      <c r="C28" s="92"/>
      <c r="D28" s="87"/>
      <c r="E28" s="87"/>
      <c r="F28" s="87"/>
      <c r="G28" s="87"/>
      <c r="H28" s="87"/>
      <c r="I28" s="87"/>
      <c r="J28" s="87"/>
      <c r="K28" s="87"/>
      <c r="L28" s="88"/>
    </row>
    <row r="29" spans="3:12" x14ac:dyDescent="0.2">
      <c r="C29" s="93" t="s">
        <v>346</v>
      </c>
      <c r="D29" s="94" t="s">
        <v>347</v>
      </c>
      <c r="E29" s="203" t="s">
        <v>348</v>
      </c>
      <c r="F29" s="203"/>
      <c r="G29" s="203"/>
      <c r="L29" s="86"/>
    </row>
    <row r="30" spans="3:12" x14ac:dyDescent="0.2">
      <c r="C30" s="95" t="s">
        <v>416</v>
      </c>
      <c r="D30" s="96" t="s">
        <v>417</v>
      </c>
      <c r="E30" s="204" t="s">
        <v>418</v>
      </c>
      <c r="F30" s="204"/>
      <c r="G30" s="204"/>
      <c r="H30" s="204"/>
      <c r="L30" s="86"/>
    </row>
    <row r="31" spans="3:12" x14ac:dyDescent="0.2">
      <c r="C31" s="95"/>
      <c r="D31" s="96"/>
      <c r="E31" s="204"/>
      <c r="F31" s="204"/>
      <c r="G31" s="204"/>
      <c r="H31" s="204"/>
      <c r="L31" s="86"/>
    </row>
    <row r="32" spans="3:12" x14ac:dyDescent="0.2">
      <c r="C32" s="95"/>
      <c r="D32" s="96"/>
      <c r="E32" s="204"/>
      <c r="F32" s="204"/>
      <c r="G32" s="204"/>
      <c r="H32" s="204"/>
      <c r="L32" s="86"/>
    </row>
    <row r="33" spans="3:12" x14ac:dyDescent="0.2">
      <c r="C33" s="95"/>
      <c r="D33" s="96"/>
      <c r="E33" s="204"/>
      <c r="F33" s="204"/>
      <c r="G33" s="204"/>
      <c r="H33" s="204"/>
      <c r="L33" s="86"/>
    </row>
    <row r="34" spans="3:12" x14ac:dyDescent="0.2">
      <c r="C34" s="95"/>
      <c r="D34" s="96"/>
      <c r="E34" s="204"/>
      <c r="F34" s="204"/>
      <c r="G34" s="204"/>
      <c r="H34" s="204"/>
      <c r="L34" s="86"/>
    </row>
    <row r="35" spans="3:12" ht="16" thickBot="1" x14ac:dyDescent="0.25">
      <c r="C35" s="97"/>
      <c r="D35" s="98"/>
      <c r="E35" s="205"/>
      <c r="F35" s="205"/>
      <c r="G35" s="205"/>
      <c r="H35" s="205"/>
      <c r="I35" s="90"/>
      <c r="J35" s="90"/>
      <c r="K35" s="90"/>
      <c r="L35" s="91"/>
    </row>
    <row r="36" spans="3:12" ht="16" thickTop="1" x14ac:dyDescent="0.2">
      <c r="C36" s="96"/>
      <c r="D36" s="96"/>
      <c r="E36" s="219"/>
      <c r="F36" s="219"/>
      <c r="G36" s="219"/>
      <c r="H36" s="219"/>
    </row>
    <row r="37" spans="3:12" x14ac:dyDescent="0.2">
      <c r="C37" s="96"/>
      <c r="D37" s="96"/>
      <c r="E37" s="218"/>
      <c r="F37" s="218"/>
      <c r="G37" s="218"/>
      <c r="H37" s="218"/>
    </row>
    <row r="38" spans="3:12" x14ac:dyDescent="0.2">
      <c r="E38" s="202"/>
      <c r="F38" s="202"/>
      <c r="G38" s="202"/>
      <c r="H38" s="202"/>
    </row>
  </sheetData>
  <sheetProtection algorithmName="SHA-512" hashValue="/vakFKWNh1I0A3rYnr4qXYf2/ydp6lhAmRrUJjbYe5JWnhu4APJfG5YzRf2reUtfy24bVOjPMn3nmInfLxQuwA==" saltValue="f4e3+Z1ME0z6O5BLM6A9Kg==" spinCount="100000"/>
  <mergeCells count="13">
    <mergeCell ref="E38:H38"/>
    <mergeCell ref="E29:G29"/>
    <mergeCell ref="E30:H30"/>
    <mergeCell ref="E35:H35"/>
    <mergeCell ref="C4:G4"/>
    <mergeCell ref="C5:D5"/>
    <mergeCell ref="C7:L27"/>
    <mergeCell ref="E37:H37"/>
    <mergeCell ref="E36:H36"/>
    <mergeCell ref="E31:H31"/>
    <mergeCell ref="E32:H32"/>
    <mergeCell ref="E33:H33"/>
    <mergeCell ref="E34:H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595E-2A98-4E28-9645-DBEFE22D856A}">
  <dimension ref="C1:G18"/>
  <sheetViews>
    <sheetView showGridLines="0" zoomScale="115" zoomScaleNormal="115" workbookViewId="0">
      <selection activeCell="D10" sqref="D10"/>
    </sheetView>
  </sheetViews>
  <sheetFormatPr baseColWidth="10" defaultColWidth="8.83203125" defaultRowHeight="15" x14ac:dyDescent="0.2"/>
  <cols>
    <col min="3" max="3" width="21.83203125" bestFit="1" customWidth="1"/>
    <col min="4" max="4" width="95" bestFit="1" customWidth="1"/>
    <col min="7" max="7" width="23.83203125" hidden="1" customWidth="1"/>
  </cols>
  <sheetData>
    <row r="1" spans="3:7" ht="16" thickBot="1" x14ac:dyDescent="0.25"/>
    <row r="2" spans="3:7" ht="23" thickTop="1" thickBot="1" x14ac:dyDescent="0.3">
      <c r="C2" s="102" t="s">
        <v>350</v>
      </c>
      <c r="D2" s="107" t="s">
        <v>359</v>
      </c>
    </row>
    <row r="3" spans="3:7" ht="17" thickTop="1" thickBot="1" x14ac:dyDescent="0.25">
      <c r="C3" s="109"/>
      <c r="D3" s="108"/>
      <c r="G3" t="s">
        <v>353</v>
      </c>
    </row>
    <row r="4" spans="3:7" ht="17" thickTop="1" thickBot="1" x14ac:dyDescent="0.25">
      <c r="C4" s="110" t="s">
        <v>351</v>
      </c>
      <c r="D4" s="197"/>
      <c r="G4" t="s">
        <v>362</v>
      </c>
    </row>
    <row r="5" spans="3:7" ht="17" thickTop="1" thickBot="1" x14ac:dyDescent="0.25">
      <c r="C5" s="110" t="s">
        <v>352</v>
      </c>
      <c r="D5" s="104"/>
      <c r="G5" t="s">
        <v>363</v>
      </c>
    </row>
    <row r="6" spans="3:7" ht="17" thickTop="1" thickBot="1" x14ac:dyDescent="0.25">
      <c r="C6" s="110" t="s">
        <v>361</v>
      </c>
      <c r="D6" s="104"/>
      <c r="G6" t="s">
        <v>364</v>
      </c>
    </row>
    <row r="7" spans="3:7" ht="17" thickTop="1" thickBot="1" x14ac:dyDescent="0.25">
      <c r="C7" s="110" t="s">
        <v>358</v>
      </c>
    </row>
    <row r="8" spans="3:7" ht="17" thickTop="1" thickBot="1" x14ac:dyDescent="0.25">
      <c r="C8" s="110" t="s">
        <v>360</v>
      </c>
    </row>
    <row r="9" spans="3:7" ht="17" thickTop="1" thickBot="1" x14ac:dyDescent="0.25">
      <c r="C9" s="110" t="s">
        <v>354</v>
      </c>
    </row>
    <row r="10" spans="3:7" ht="17" thickTop="1" thickBot="1" x14ac:dyDescent="0.25">
      <c r="C10" s="110" t="s">
        <v>355</v>
      </c>
      <c r="D10" s="104"/>
    </row>
    <row r="11" spans="3:7" ht="17" thickTop="1" thickBot="1" x14ac:dyDescent="0.25">
      <c r="C11" s="110" t="s">
        <v>356</v>
      </c>
      <c r="D11" s="105"/>
    </row>
    <row r="12" spans="3:7" ht="17" thickTop="1" thickBot="1" x14ac:dyDescent="0.25">
      <c r="C12" s="103" t="s">
        <v>357</v>
      </c>
      <c r="D12" s="106"/>
    </row>
    <row r="13" spans="3:7" ht="16" thickTop="1" x14ac:dyDescent="0.2">
      <c r="C13" s="99"/>
      <c r="D13" s="100"/>
    </row>
    <row r="14" spans="3:7" x14ac:dyDescent="0.2">
      <c r="C14" s="99"/>
      <c r="D14" s="100"/>
    </row>
    <row r="15" spans="3:7" x14ac:dyDescent="0.2">
      <c r="C15" s="99"/>
      <c r="D15" s="100"/>
    </row>
    <row r="16" spans="3:7" x14ac:dyDescent="0.2">
      <c r="C16" s="99"/>
      <c r="D16" s="100"/>
    </row>
    <row r="17" spans="3:4" x14ac:dyDescent="0.2">
      <c r="C17" s="99"/>
      <c r="D17" s="101"/>
    </row>
    <row r="18" spans="3:4" x14ac:dyDescent="0.2">
      <c r="C18" s="99"/>
      <c r="D18" s="100"/>
    </row>
  </sheetData>
  <sheetProtection algorithmName="SHA-512" hashValue="5kHx0Es6nksMZ+30BwPWIuvJADXyTC5gRgdgaAkbBmXAXM1KSYtQhEzYfRUyijf1W/NktwsXvmJ89mvSPgXXyA==" saltValue="Jc4ncES83BNdvGw3/IhNgw==" spinCount="100000"/>
  <dataValidations count="1">
    <dataValidation type="list" allowBlank="1" showInputMessage="1" showErrorMessage="1" sqref="D5" xr:uid="{7EA1D56E-FC50-284E-A453-685F0994F3D2}">
      <formula1>$G$2:$G$7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4886-E4DF-460E-B704-249E1C6283F8}">
  <dimension ref="B3:XFC147"/>
  <sheetViews>
    <sheetView showGridLines="0" tabSelected="1" topLeftCell="F1" zoomScale="110" zoomScaleNormal="85" workbookViewId="0">
      <pane ySplit="3" topLeftCell="A135" activePane="bottomLeft" state="frozen"/>
      <selection activeCell="B1" sqref="B1"/>
      <selection pane="bottomLeft" activeCell="H137" sqref="H137"/>
    </sheetView>
  </sheetViews>
  <sheetFormatPr baseColWidth="10" defaultColWidth="8.6640625" defaultRowHeight="14" x14ac:dyDescent="0.15"/>
  <cols>
    <col min="1" max="1" width="8.6640625" style="3"/>
    <col min="2" max="2" width="25.5" style="7" customWidth="1"/>
    <col min="3" max="3" width="73.33203125" style="3" customWidth="1"/>
    <col min="4" max="4" width="18" style="7" customWidth="1"/>
    <col min="5" max="5" width="86.6640625" style="3" customWidth="1"/>
    <col min="6" max="6" width="100.33203125" style="3" bestFit="1" customWidth="1"/>
    <col min="7" max="7" width="23.5" style="7" customWidth="1"/>
    <col min="8" max="8" width="49" style="3" customWidth="1"/>
    <col min="9" max="9" width="27.1640625" style="7" customWidth="1"/>
    <col min="10" max="10" width="31.5" style="3" customWidth="1"/>
    <col min="11" max="11" width="50.33203125" style="3" customWidth="1"/>
    <col min="12" max="16" width="8.6640625" style="3"/>
    <col min="17" max="17" width="8.6640625" style="3" hidden="1" customWidth="1"/>
    <col min="18" max="18" width="0" style="3" hidden="1" customWidth="1"/>
    <col min="19" max="16384" width="8.6640625" style="3"/>
  </cols>
  <sheetData>
    <row r="3" spans="2:16383" s="2" customFormat="1" ht="40" x14ac:dyDescent="0.15">
      <c r="B3" s="85" t="s">
        <v>2</v>
      </c>
      <c r="C3" s="85" t="s">
        <v>9</v>
      </c>
      <c r="D3" s="85" t="s">
        <v>6</v>
      </c>
      <c r="E3" s="85" t="s">
        <v>25</v>
      </c>
      <c r="F3" s="85" t="s">
        <v>26</v>
      </c>
      <c r="G3" s="85" t="s">
        <v>3</v>
      </c>
      <c r="H3" s="85" t="s">
        <v>7</v>
      </c>
      <c r="I3" s="85" t="s">
        <v>378</v>
      </c>
      <c r="J3" s="85" t="s">
        <v>507</v>
      </c>
      <c r="K3" s="85" t="s">
        <v>4</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row>
    <row r="4" spans="2:16383" s="5" customFormat="1" ht="17" x14ac:dyDescent="0.2">
      <c r="B4" s="4" t="s">
        <v>38</v>
      </c>
      <c r="C4" s="8" t="s">
        <v>5</v>
      </c>
      <c r="D4" s="8" t="s">
        <v>6</v>
      </c>
      <c r="E4" s="9" t="s">
        <v>25</v>
      </c>
      <c r="F4" s="9" t="s">
        <v>26</v>
      </c>
      <c r="G4" s="9" t="s">
        <v>3</v>
      </c>
      <c r="H4" s="9" t="s">
        <v>10</v>
      </c>
      <c r="I4" s="9" t="s">
        <v>378</v>
      </c>
      <c r="J4" s="9" t="s">
        <v>8</v>
      </c>
      <c r="K4" s="9" t="s">
        <v>4</v>
      </c>
    </row>
    <row r="5" spans="2:16383" s="6" customFormat="1" ht="15" x14ac:dyDescent="0.2">
      <c r="B5" s="10" t="s">
        <v>11</v>
      </c>
      <c r="C5" s="13" t="s">
        <v>12</v>
      </c>
      <c r="D5" s="131" t="s">
        <v>366</v>
      </c>
      <c r="E5" s="14" t="s">
        <v>16</v>
      </c>
      <c r="F5" s="13" t="s">
        <v>27</v>
      </c>
      <c r="G5" s="83"/>
      <c r="H5" s="84"/>
      <c r="I5" s="156"/>
      <c r="J5" s="84"/>
      <c r="K5" s="84"/>
      <c r="Q5" s="6" t="s">
        <v>13</v>
      </c>
      <c r="R5" s="6" t="s">
        <v>379</v>
      </c>
    </row>
    <row r="6" spans="2:16383" ht="78" x14ac:dyDescent="0.15">
      <c r="B6" s="10" t="s">
        <v>19</v>
      </c>
      <c r="C6" s="11" t="s">
        <v>24</v>
      </c>
      <c r="D6" s="131" t="s">
        <v>366</v>
      </c>
      <c r="E6" s="12" t="s">
        <v>415</v>
      </c>
      <c r="F6" s="11" t="s">
        <v>28</v>
      </c>
      <c r="G6" s="83"/>
      <c r="H6" s="84"/>
      <c r="I6" s="156"/>
      <c r="J6" s="84"/>
      <c r="K6" s="84"/>
      <c r="Q6" s="3" t="s">
        <v>14</v>
      </c>
      <c r="R6" s="3" t="s">
        <v>380</v>
      </c>
    </row>
    <row r="7" spans="2:16383" ht="91" x14ac:dyDescent="0.15">
      <c r="B7" s="10" t="s">
        <v>20</v>
      </c>
      <c r="C7" s="11" t="s">
        <v>29</v>
      </c>
      <c r="D7" s="10" t="s">
        <v>13</v>
      </c>
      <c r="E7" s="12" t="s">
        <v>30</v>
      </c>
      <c r="F7" s="11" t="s">
        <v>31</v>
      </c>
      <c r="G7" s="83"/>
      <c r="H7" s="84"/>
      <c r="I7" s="193"/>
      <c r="J7" s="84"/>
      <c r="K7" s="84"/>
      <c r="Q7" s="3" t="s">
        <v>15</v>
      </c>
      <c r="R7" s="3" t="s">
        <v>381</v>
      </c>
    </row>
    <row r="8" spans="2:16383" ht="143" x14ac:dyDescent="0.15">
      <c r="B8" s="10" t="s">
        <v>21</v>
      </c>
      <c r="C8" s="11" t="s">
        <v>32</v>
      </c>
      <c r="D8" s="10" t="s">
        <v>14</v>
      </c>
      <c r="E8" s="12" t="s">
        <v>33</v>
      </c>
      <c r="F8" s="11" t="s">
        <v>34</v>
      </c>
      <c r="G8" s="83"/>
      <c r="H8" s="84"/>
      <c r="I8" s="156"/>
      <c r="J8" s="194"/>
      <c r="K8" s="84"/>
      <c r="R8" s="3" t="s">
        <v>382</v>
      </c>
    </row>
    <row r="9" spans="2:16383" ht="156" x14ac:dyDescent="0.15">
      <c r="B9" s="10" t="s">
        <v>22</v>
      </c>
      <c r="C9" s="11" t="s">
        <v>35</v>
      </c>
      <c r="D9" s="131" t="s">
        <v>13</v>
      </c>
      <c r="E9" s="12" t="s">
        <v>36</v>
      </c>
      <c r="F9" s="11" t="s">
        <v>37</v>
      </c>
      <c r="G9" s="83"/>
      <c r="H9" s="84"/>
      <c r="I9" s="156"/>
      <c r="J9" s="84"/>
      <c r="K9" s="84"/>
      <c r="Q9" s="3" t="s">
        <v>17</v>
      </c>
    </row>
    <row r="10" spans="2:16383" ht="45" x14ac:dyDescent="0.15">
      <c r="B10" s="10" t="s">
        <v>23</v>
      </c>
      <c r="C10" s="11" t="s">
        <v>39</v>
      </c>
      <c r="D10" s="10" t="s">
        <v>13</v>
      </c>
      <c r="E10" s="12" t="s">
        <v>40</v>
      </c>
      <c r="F10" s="11" t="s">
        <v>41</v>
      </c>
      <c r="G10" s="83"/>
      <c r="H10" s="84"/>
      <c r="I10" s="156"/>
      <c r="J10" s="84"/>
      <c r="K10" s="84"/>
      <c r="Q10" s="3" t="s">
        <v>18</v>
      </c>
    </row>
    <row r="11" spans="2:16383" s="5" customFormat="1" ht="17" x14ac:dyDescent="0.2">
      <c r="B11" s="4" t="s">
        <v>42</v>
      </c>
      <c r="C11" s="8" t="s">
        <v>5</v>
      </c>
      <c r="D11" s="8" t="s">
        <v>6</v>
      </c>
      <c r="E11" s="9" t="s">
        <v>25</v>
      </c>
      <c r="F11" s="9" t="s">
        <v>26</v>
      </c>
      <c r="G11" s="9" t="s">
        <v>3</v>
      </c>
      <c r="H11" s="9" t="s">
        <v>10</v>
      </c>
      <c r="I11" s="9" t="str">
        <f>I4</f>
        <v>Categorización Hallazgo</v>
      </c>
      <c r="J11" s="9" t="s">
        <v>8</v>
      </c>
      <c r="K11" s="9" t="s">
        <v>4</v>
      </c>
    </row>
    <row r="12" spans="2:16383" ht="182" x14ac:dyDescent="0.15">
      <c r="B12" s="10" t="s">
        <v>43</v>
      </c>
      <c r="C12" s="11" t="s">
        <v>419</v>
      </c>
      <c r="D12" s="131" t="s">
        <v>366</v>
      </c>
      <c r="E12" s="12" t="s">
        <v>420</v>
      </c>
      <c r="F12" s="11" t="s">
        <v>46</v>
      </c>
      <c r="G12" s="83"/>
      <c r="H12" s="84"/>
      <c r="I12" s="156"/>
      <c r="J12" s="84"/>
      <c r="K12" s="84"/>
    </row>
    <row r="13" spans="2:16383" ht="30" x14ac:dyDescent="0.15">
      <c r="B13" s="223" t="s">
        <v>44</v>
      </c>
      <c r="C13" s="224" t="s">
        <v>421</v>
      </c>
      <c r="D13" s="10" t="s">
        <v>13</v>
      </c>
      <c r="E13" s="12" t="s">
        <v>47</v>
      </c>
      <c r="F13" s="11" t="s">
        <v>422</v>
      </c>
      <c r="G13" s="83"/>
      <c r="H13" s="84"/>
      <c r="I13" s="156"/>
      <c r="J13" s="84"/>
      <c r="K13" s="84"/>
    </row>
    <row r="14" spans="2:16383" ht="15" x14ac:dyDescent="0.15">
      <c r="B14" s="223"/>
      <c r="C14" s="224"/>
      <c r="D14" s="10" t="s">
        <v>14</v>
      </c>
      <c r="E14" s="12" t="s">
        <v>47</v>
      </c>
      <c r="F14" s="11" t="s">
        <v>48</v>
      </c>
      <c r="G14" s="83"/>
      <c r="H14" s="84"/>
      <c r="I14" s="156"/>
      <c r="J14" s="84"/>
      <c r="K14" s="84"/>
    </row>
    <row r="15" spans="2:16383" ht="30" x14ac:dyDescent="0.15">
      <c r="B15" s="223"/>
      <c r="C15" s="224"/>
      <c r="D15" s="10" t="s">
        <v>15</v>
      </c>
      <c r="E15" s="12" t="s">
        <v>47</v>
      </c>
      <c r="F15" s="11" t="s">
        <v>49</v>
      </c>
      <c r="G15" s="83"/>
      <c r="H15" s="84"/>
      <c r="I15" s="156"/>
      <c r="J15" s="84"/>
      <c r="K15" s="84"/>
    </row>
    <row r="16" spans="2:16383" ht="30" x14ac:dyDescent="0.15">
      <c r="B16" s="10" t="s">
        <v>45</v>
      </c>
      <c r="C16" s="11" t="s">
        <v>423</v>
      </c>
      <c r="D16" s="10" t="s">
        <v>15</v>
      </c>
      <c r="E16" s="12" t="s">
        <v>50</v>
      </c>
      <c r="F16" s="11" t="s">
        <v>51</v>
      </c>
      <c r="G16" s="83"/>
      <c r="H16" s="84"/>
      <c r="I16" s="156"/>
      <c r="J16" s="84"/>
      <c r="K16" s="84"/>
    </row>
    <row r="17" spans="2:11" s="5" customFormat="1" ht="17" x14ac:dyDescent="0.2">
      <c r="B17" s="4" t="s">
        <v>181</v>
      </c>
      <c r="C17" s="8" t="s">
        <v>5</v>
      </c>
      <c r="D17" s="8" t="s">
        <v>6</v>
      </c>
      <c r="E17" s="9" t="s">
        <v>25</v>
      </c>
      <c r="F17" s="9" t="s">
        <v>26</v>
      </c>
      <c r="G17" s="9" t="s">
        <v>3</v>
      </c>
      <c r="H17" s="9" t="s">
        <v>10</v>
      </c>
      <c r="I17" s="9" t="str">
        <f>I11</f>
        <v>Categorización Hallazgo</v>
      </c>
      <c r="J17" s="9" t="s">
        <v>8</v>
      </c>
      <c r="K17" s="9" t="s">
        <v>4</v>
      </c>
    </row>
    <row r="18" spans="2:11" s="5" customFormat="1" ht="16" x14ac:dyDescent="0.2">
      <c r="B18" s="220" t="s">
        <v>52</v>
      </c>
      <c r="C18" s="221"/>
      <c r="D18" s="221"/>
      <c r="E18" s="221"/>
      <c r="F18" s="221"/>
      <c r="G18" s="221"/>
      <c r="H18" s="221"/>
      <c r="I18" s="221"/>
      <c r="J18" s="221"/>
      <c r="K18" s="222"/>
    </row>
    <row r="19" spans="2:11" ht="78" customHeight="1" x14ac:dyDescent="0.15">
      <c r="B19" s="228" t="s">
        <v>53</v>
      </c>
      <c r="C19" s="230" t="s">
        <v>424</v>
      </c>
      <c r="D19" s="10" t="s">
        <v>13</v>
      </c>
      <c r="E19" s="225" t="s">
        <v>425</v>
      </c>
      <c r="F19" s="11" t="s">
        <v>54</v>
      </c>
      <c r="G19" s="83"/>
      <c r="H19" s="84"/>
      <c r="I19" s="156"/>
      <c r="J19" s="84"/>
      <c r="K19" s="84"/>
    </row>
    <row r="20" spans="2:11" ht="93" customHeight="1" x14ac:dyDescent="0.15">
      <c r="B20" s="229"/>
      <c r="C20" s="231"/>
      <c r="D20" s="10" t="s">
        <v>14</v>
      </c>
      <c r="E20" s="227"/>
      <c r="F20" s="11" t="s">
        <v>55</v>
      </c>
      <c r="G20" s="83"/>
      <c r="H20" s="84"/>
      <c r="I20" s="156"/>
      <c r="J20" s="84"/>
      <c r="K20" s="84"/>
    </row>
    <row r="21" spans="2:11" ht="104" x14ac:dyDescent="0.15">
      <c r="B21" s="10" t="s">
        <v>427</v>
      </c>
      <c r="C21" s="11" t="s">
        <v>426</v>
      </c>
      <c r="D21" s="10" t="s">
        <v>14</v>
      </c>
      <c r="E21" s="12" t="s">
        <v>56</v>
      </c>
      <c r="F21" s="11" t="s">
        <v>428</v>
      </c>
      <c r="G21" s="83"/>
      <c r="H21" s="84"/>
      <c r="I21" s="156"/>
      <c r="J21" s="84"/>
      <c r="K21" s="84"/>
    </row>
    <row r="22" spans="2:11" s="5" customFormat="1" ht="16" x14ac:dyDescent="0.2">
      <c r="B22" s="220" t="s">
        <v>57</v>
      </c>
      <c r="C22" s="221"/>
      <c r="D22" s="221"/>
      <c r="E22" s="221"/>
      <c r="F22" s="221"/>
      <c r="G22" s="221"/>
      <c r="H22" s="221"/>
      <c r="I22" s="221"/>
      <c r="J22" s="221"/>
      <c r="K22" s="222"/>
    </row>
    <row r="23" spans="2:11" ht="15" x14ac:dyDescent="0.15">
      <c r="B23" s="10" t="s">
        <v>58</v>
      </c>
      <c r="C23" s="11" t="s">
        <v>429</v>
      </c>
      <c r="D23" s="131" t="s">
        <v>366</v>
      </c>
      <c r="E23" s="12" t="s">
        <v>47</v>
      </c>
      <c r="F23" s="11" t="s">
        <v>61</v>
      </c>
      <c r="G23" s="83"/>
      <c r="H23" s="84"/>
      <c r="I23" s="156"/>
      <c r="J23" s="84"/>
      <c r="K23" s="84"/>
    </row>
    <row r="24" spans="2:11" ht="70" customHeight="1" x14ac:dyDescent="0.15">
      <c r="B24" s="10" t="s">
        <v>60</v>
      </c>
      <c r="C24" s="11" t="s">
        <v>430</v>
      </c>
      <c r="D24" s="10" t="s">
        <v>13</v>
      </c>
      <c r="E24" s="12" t="s">
        <v>504</v>
      </c>
      <c r="F24" s="11" t="s">
        <v>62</v>
      </c>
      <c r="G24" s="83"/>
      <c r="H24" s="84"/>
      <c r="I24" s="156"/>
      <c r="J24" s="84"/>
      <c r="K24" s="84"/>
    </row>
    <row r="25" spans="2:11" ht="182.5" customHeight="1" x14ac:dyDescent="0.15">
      <c r="B25" s="10" t="s">
        <v>59</v>
      </c>
      <c r="C25" s="11" t="s">
        <v>431</v>
      </c>
      <c r="D25" s="10" t="s">
        <v>13</v>
      </c>
      <c r="E25" s="12" t="s">
        <v>47</v>
      </c>
      <c r="F25" s="11" t="s">
        <v>63</v>
      </c>
      <c r="G25" s="83"/>
      <c r="H25" s="84"/>
      <c r="I25" s="156"/>
      <c r="J25" s="84"/>
      <c r="K25" s="84"/>
    </row>
    <row r="26" spans="2:11" s="5" customFormat="1" ht="34" x14ac:dyDescent="0.2">
      <c r="B26" s="4" t="s">
        <v>64</v>
      </c>
      <c r="C26" s="8" t="s">
        <v>5</v>
      </c>
      <c r="D26" s="8" t="s">
        <v>6</v>
      </c>
      <c r="E26" s="9" t="s">
        <v>25</v>
      </c>
      <c r="F26" s="9" t="s">
        <v>26</v>
      </c>
      <c r="G26" s="9" t="s">
        <v>3</v>
      </c>
      <c r="H26" s="9" t="s">
        <v>10</v>
      </c>
      <c r="I26" s="9" t="str">
        <f>I17</f>
        <v>Categorización Hallazgo</v>
      </c>
      <c r="J26" s="9" t="s">
        <v>8</v>
      </c>
      <c r="K26" s="9" t="s">
        <v>4</v>
      </c>
    </row>
    <row r="27" spans="2:11" s="5" customFormat="1" ht="16" x14ac:dyDescent="0.2">
      <c r="B27" s="220" t="s">
        <v>66</v>
      </c>
      <c r="C27" s="221"/>
      <c r="D27" s="221"/>
      <c r="E27" s="221"/>
      <c r="F27" s="221"/>
      <c r="G27" s="221"/>
      <c r="H27" s="221"/>
      <c r="I27" s="221"/>
      <c r="J27" s="221"/>
      <c r="K27" s="222"/>
    </row>
    <row r="28" spans="2:11" ht="30" x14ac:dyDescent="0.15">
      <c r="B28" s="228" t="s">
        <v>67</v>
      </c>
      <c r="C28" s="230" t="s">
        <v>68</v>
      </c>
      <c r="D28" s="131" t="s">
        <v>366</v>
      </c>
      <c r="E28" s="225" t="s">
        <v>432</v>
      </c>
      <c r="F28" s="11" t="s">
        <v>70</v>
      </c>
      <c r="G28" s="83" t="s">
        <v>17</v>
      </c>
      <c r="H28" s="84"/>
      <c r="I28" s="156"/>
      <c r="J28" s="84"/>
      <c r="K28" s="84"/>
    </row>
    <row r="29" spans="2:11" ht="45" x14ac:dyDescent="0.15">
      <c r="B29" s="229"/>
      <c r="C29" s="231"/>
      <c r="D29" s="10" t="s">
        <v>14</v>
      </c>
      <c r="E29" s="227"/>
      <c r="F29" s="11" t="s">
        <v>69</v>
      </c>
      <c r="G29" s="83"/>
      <c r="H29" s="84"/>
      <c r="I29" s="156"/>
      <c r="J29" s="84"/>
      <c r="K29" s="84"/>
    </row>
    <row r="30" spans="2:11" ht="39" x14ac:dyDescent="0.15">
      <c r="B30" s="10" t="s">
        <v>76</v>
      </c>
      <c r="C30" s="11" t="s">
        <v>71</v>
      </c>
      <c r="D30" s="10" t="s">
        <v>13</v>
      </c>
      <c r="E30" s="12" t="s">
        <v>72</v>
      </c>
      <c r="F30" s="11" t="s">
        <v>73</v>
      </c>
      <c r="G30" s="83"/>
      <c r="H30" s="84"/>
      <c r="I30" s="156"/>
      <c r="J30" s="84"/>
      <c r="K30" s="84"/>
    </row>
    <row r="31" spans="2:11" ht="65" x14ac:dyDescent="0.15">
      <c r="B31" s="10" t="s">
        <v>77</v>
      </c>
      <c r="C31" s="11" t="s">
        <v>433</v>
      </c>
      <c r="D31" s="10" t="s">
        <v>14</v>
      </c>
      <c r="E31" s="15" t="s">
        <v>74</v>
      </c>
      <c r="F31" s="11" t="s">
        <v>75</v>
      </c>
      <c r="G31" s="83"/>
      <c r="H31" s="84"/>
      <c r="I31" s="156"/>
      <c r="J31" s="84"/>
      <c r="K31" s="84"/>
    </row>
    <row r="32" spans="2:11" ht="30" x14ac:dyDescent="0.15">
      <c r="B32" s="10" t="s">
        <v>78</v>
      </c>
      <c r="C32" s="11" t="s">
        <v>434</v>
      </c>
      <c r="D32" s="10" t="s">
        <v>14</v>
      </c>
      <c r="E32" s="15" t="s">
        <v>79</v>
      </c>
      <c r="F32" s="11" t="s">
        <v>80</v>
      </c>
      <c r="G32" s="83"/>
      <c r="H32" s="84"/>
      <c r="I32" s="156"/>
      <c r="J32" s="84"/>
      <c r="K32" s="84"/>
    </row>
    <row r="33" spans="2:11" s="5" customFormat="1" ht="16" x14ac:dyDescent="0.2">
      <c r="B33" s="220" t="s">
        <v>81</v>
      </c>
      <c r="C33" s="221"/>
      <c r="D33" s="221"/>
      <c r="E33" s="221"/>
      <c r="F33" s="221"/>
      <c r="G33" s="221"/>
      <c r="H33" s="221"/>
      <c r="I33" s="221"/>
      <c r="J33" s="221"/>
      <c r="K33" s="222"/>
    </row>
    <row r="34" spans="2:11" ht="30" x14ac:dyDescent="0.15">
      <c r="B34" s="180" t="s">
        <v>82</v>
      </c>
      <c r="C34" s="185" t="s">
        <v>435</v>
      </c>
      <c r="D34" s="10" t="s">
        <v>13</v>
      </c>
      <c r="E34" s="186" t="s">
        <v>436</v>
      </c>
      <c r="F34" s="11" t="s">
        <v>83</v>
      </c>
      <c r="G34" s="83"/>
      <c r="H34" s="84"/>
      <c r="I34" s="156"/>
      <c r="J34" s="84"/>
      <c r="K34" s="84"/>
    </row>
    <row r="35" spans="2:11" ht="69" customHeight="1" x14ac:dyDescent="0.15">
      <c r="B35" s="10" t="s">
        <v>84</v>
      </c>
      <c r="C35" s="11" t="s">
        <v>85</v>
      </c>
      <c r="D35" s="10" t="s">
        <v>15</v>
      </c>
      <c r="E35" s="12" t="s">
        <v>86</v>
      </c>
      <c r="F35" s="11" t="s">
        <v>87</v>
      </c>
      <c r="G35" s="83"/>
      <c r="H35" s="84"/>
      <c r="I35" s="156"/>
      <c r="J35" s="84"/>
      <c r="K35" s="84"/>
    </row>
    <row r="36" spans="2:11" ht="78" x14ac:dyDescent="0.15">
      <c r="B36" s="10" t="s">
        <v>88</v>
      </c>
      <c r="C36" s="11" t="s">
        <v>89</v>
      </c>
      <c r="D36" s="10" t="s">
        <v>14</v>
      </c>
      <c r="E36" s="15" t="s">
        <v>90</v>
      </c>
      <c r="F36" s="11" t="s">
        <v>91</v>
      </c>
      <c r="G36" s="83"/>
      <c r="H36" s="84"/>
      <c r="I36" s="156"/>
      <c r="J36" s="84"/>
      <c r="K36" s="84"/>
    </row>
    <row r="37" spans="2:11" ht="139" customHeight="1" x14ac:dyDescent="0.15">
      <c r="B37" s="10" t="s">
        <v>92</v>
      </c>
      <c r="C37" s="11" t="s">
        <v>94</v>
      </c>
      <c r="D37" s="10" t="s">
        <v>15</v>
      </c>
      <c r="E37" s="12" t="s">
        <v>95</v>
      </c>
      <c r="F37" s="11" t="s">
        <v>96</v>
      </c>
      <c r="G37" s="83"/>
      <c r="H37" s="84"/>
      <c r="I37" s="156"/>
      <c r="J37" s="84"/>
      <c r="K37" s="84"/>
    </row>
    <row r="38" spans="2:11" ht="45" x14ac:dyDescent="0.15">
      <c r="B38" s="10" t="s">
        <v>93</v>
      </c>
      <c r="C38" s="11" t="s">
        <v>437</v>
      </c>
      <c r="D38" s="10" t="s">
        <v>13</v>
      </c>
      <c r="E38" s="12" t="s">
        <v>47</v>
      </c>
      <c r="F38" s="11" t="s">
        <v>97</v>
      </c>
      <c r="G38" s="83"/>
      <c r="H38" s="84"/>
      <c r="I38" s="156"/>
      <c r="J38" s="84"/>
      <c r="K38" s="84"/>
    </row>
    <row r="39" spans="2:11" ht="52" x14ac:dyDescent="0.15">
      <c r="B39" s="10" t="s">
        <v>98</v>
      </c>
      <c r="C39" s="11" t="s">
        <v>438</v>
      </c>
      <c r="D39" s="10" t="s">
        <v>14</v>
      </c>
      <c r="E39" s="12" t="s">
        <v>99</v>
      </c>
      <c r="F39" s="11" t="s">
        <v>100</v>
      </c>
      <c r="G39" s="83"/>
      <c r="H39" s="84"/>
      <c r="I39" s="156"/>
      <c r="J39" s="84"/>
      <c r="K39" s="84"/>
    </row>
    <row r="40" spans="2:11" ht="135" x14ac:dyDescent="0.15">
      <c r="B40" s="10" t="s">
        <v>101</v>
      </c>
      <c r="C40" s="11" t="s">
        <v>103</v>
      </c>
      <c r="D40" s="131" t="s">
        <v>366</v>
      </c>
      <c r="E40" s="12" t="s">
        <v>47</v>
      </c>
      <c r="F40" s="11" t="s">
        <v>104</v>
      </c>
      <c r="G40" s="83"/>
      <c r="H40" s="84"/>
      <c r="I40" s="156"/>
      <c r="J40" s="84"/>
      <c r="K40" s="84"/>
    </row>
    <row r="41" spans="2:11" ht="78" x14ac:dyDescent="0.15">
      <c r="B41" s="10" t="s">
        <v>102</v>
      </c>
      <c r="C41" s="11" t="s">
        <v>439</v>
      </c>
      <c r="D41" s="10" t="s">
        <v>14</v>
      </c>
      <c r="E41" s="12" t="s">
        <v>105</v>
      </c>
      <c r="F41" s="11" t="s">
        <v>106</v>
      </c>
      <c r="G41" s="83"/>
      <c r="H41" s="84"/>
      <c r="I41" s="156"/>
      <c r="J41" s="84"/>
      <c r="K41" s="84"/>
    </row>
    <row r="42" spans="2:11" s="5" customFormat="1" ht="16" x14ac:dyDescent="0.2">
      <c r="B42" s="220" t="s">
        <v>107</v>
      </c>
      <c r="C42" s="221"/>
      <c r="D42" s="221"/>
      <c r="E42" s="221"/>
      <c r="F42" s="221"/>
      <c r="G42" s="221"/>
      <c r="H42" s="221"/>
      <c r="I42" s="221"/>
      <c r="J42" s="221"/>
      <c r="K42" s="222"/>
    </row>
    <row r="43" spans="2:11" ht="90" x14ac:dyDescent="0.15">
      <c r="B43" s="10" t="s">
        <v>108</v>
      </c>
      <c r="C43" s="11" t="s">
        <v>440</v>
      </c>
      <c r="D43" s="131" t="s">
        <v>13</v>
      </c>
      <c r="E43" s="12" t="s">
        <v>112</v>
      </c>
      <c r="F43" s="11" t="s">
        <v>113</v>
      </c>
      <c r="G43" s="83"/>
      <c r="H43" s="84"/>
      <c r="I43" s="156"/>
      <c r="J43" s="84"/>
      <c r="K43" s="84"/>
    </row>
    <row r="44" spans="2:11" ht="30" x14ac:dyDescent="0.15">
      <c r="B44" s="10" t="s">
        <v>109</v>
      </c>
      <c r="C44" s="11" t="s">
        <v>114</v>
      </c>
      <c r="D44" s="131" t="s">
        <v>366</v>
      </c>
      <c r="E44" s="12" t="s">
        <v>47</v>
      </c>
      <c r="F44" s="11" t="s">
        <v>115</v>
      </c>
      <c r="G44" s="83"/>
      <c r="H44" s="84"/>
      <c r="I44" s="156"/>
      <c r="J44" s="84"/>
      <c r="K44" s="84"/>
    </row>
    <row r="45" spans="2:11" ht="45" x14ac:dyDescent="0.15">
      <c r="B45" s="10" t="s">
        <v>110</v>
      </c>
      <c r="C45" s="11" t="s">
        <v>116</v>
      </c>
      <c r="D45" s="10" t="s">
        <v>13</v>
      </c>
      <c r="E45" s="12" t="s">
        <v>117</v>
      </c>
      <c r="F45" s="11" t="s">
        <v>118</v>
      </c>
      <c r="G45" s="83"/>
      <c r="H45" s="84"/>
      <c r="I45" s="156"/>
      <c r="J45" s="84"/>
      <c r="K45" s="84"/>
    </row>
    <row r="46" spans="2:11" ht="65" x14ac:dyDescent="0.15">
      <c r="B46" s="10" t="s">
        <v>111</v>
      </c>
      <c r="C46" s="11" t="s">
        <v>119</v>
      </c>
      <c r="D46" s="10" t="s">
        <v>13</v>
      </c>
      <c r="E46" s="12" t="s">
        <v>120</v>
      </c>
      <c r="F46" s="11" t="s">
        <v>121</v>
      </c>
      <c r="G46" s="83"/>
      <c r="H46" s="84"/>
      <c r="I46" s="156"/>
      <c r="J46" s="84"/>
      <c r="K46" s="84"/>
    </row>
    <row r="47" spans="2:11" s="5" customFormat="1" ht="16" x14ac:dyDescent="0.2">
      <c r="B47" s="220" t="s">
        <v>122</v>
      </c>
      <c r="C47" s="221"/>
      <c r="D47" s="221"/>
      <c r="E47" s="221"/>
      <c r="F47" s="221"/>
      <c r="G47" s="221"/>
      <c r="H47" s="221"/>
      <c r="I47" s="221"/>
      <c r="J47" s="221"/>
      <c r="K47" s="222"/>
    </row>
    <row r="48" spans="2:11" ht="30" x14ac:dyDescent="0.15">
      <c r="B48" s="10" t="s">
        <v>123</v>
      </c>
      <c r="C48" s="11" t="s">
        <v>441</v>
      </c>
      <c r="D48" s="10" t="s">
        <v>13</v>
      </c>
      <c r="E48" s="12" t="s">
        <v>124</v>
      </c>
      <c r="F48" s="11" t="s">
        <v>125</v>
      </c>
      <c r="G48" s="83"/>
      <c r="H48" s="84"/>
      <c r="I48" s="156"/>
      <c r="J48" s="84"/>
      <c r="K48" s="84"/>
    </row>
    <row r="49" spans="2:11" ht="15" x14ac:dyDescent="0.15">
      <c r="B49" s="223" t="s">
        <v>126</v>
      </c>
      <c r="C49" s="224" t="s">
        <v>442</v>
      </c>
      <c r="D49" s="10" t="s">
        <v>13</v>
      </c>
      <c r="E49" s="225" t="s">
        <v>127</v>
      </c>
      <c r="F49" s="11" t="s">
        <v>128</v>
      </c>
      <c r="G49" s="83"/>
      <c r="H49" s="84"/>
      <c r="I49" s="156"/>
      <c r="J49" s="84"/>
      <c r="K49" s="84"/>
    </row>
    <row r="50" spans="2:11" ht="47" customHeight="1" x14ac:dyDescent="0.15">
      <c r="B50" s="223"/>
      <c r="C50" s="224"/>
      <c r="D50" s="10" t="s">
        <v>14</v>
      </c>
      <c r="E50" s="226"/>
      <c r="F50" s="11" t="s">
        <v>129</v>
      </c>
      <c r="G50" s="83"/>
      <c r="H50" s="84"/>
      <c r="I50" s="156"/>
      <c r="J50" s="84"/>
      <c r="K50" s="84"/>
    </row>
    <row r="51" spans="2:11" ht="30" x14ac:dyDescent="0.15">
      <c r="B51" s="223"/>
      <c r="C51" s="224"/>
      <c r="D51" s="10" t="s">
        <v>15</v>
      </c>
      <c r="E51" s="227"/>
      <c r="F51" s="11" t="s">
        <v>130</v>
      </c>
      <c r="G51" s="83"/>
      <c r="H51" s="84"/>
      <c r="I51" s="156"/>
      <c r="J51" s="84"/>
      <c r="K51" s="84"/>
    </row>
    <row r="52" spans="2:11" ht="39" x14ac:dyDescent="0.15">
      <c r="B52" s="10" t="s">
        <v>133</v>
      </c>
      <c r="C52" s="11" t="s">
        <v>443</v>
      </c>
      <c r="D52" s="131" t="s">
        <v>366</v>
      </c>
      <c r="E52" s="12" t="s">
        <v>131</v>
      </c>
      <c r="F52" s="11" t="s">
        <v>132</v>
      </c>
      <c r="G52" s="83"/>
      <c r="H52" s="84"/>
      <c r="I52" s="156"/>
      <c r="J52" s="84"/>
      <c r="K52" s="84"/>
    </row>
    <row r="53" spans="2:11" ht="45" x14ac:dyDescent="0.15">
      <c r="B53" s="10" t="s">
        <v>134</v>
      </c>
      <c r="C53" s="11" t="s">
        <v>444</v>
      </c>
      <c r="D53" s="10" t="s">
        <v>13</v>
      </c>
      <c r="E53" s="12" t="s">
        <v>47</v>
      </c>
      <c r="F53" s="11" t="s">
        <v>135</v>
      </c>
      <c r="G53" s="83"/>
      <c r="H53" s="84"/>
      <c r="I53" s="156"/>
      <c r="J53" s="84"/>
      <c r="K53" s="84"/>
    </row>
    <row r="54" spans="2:11" ht="30" x14ac:dyDescent="0.15">
      <c r="B54" s="10" t="s">
        <v>136</v>
      </c>
      <c r="C54" s="11" t="s">
        <v>445</v>
      </c>
      <c r="D54" s="10" t="s">
        <v>14</v>
      </c>
      <c r="E54" s="12" t="s">
        <v>47</v>
      </c>
      <c r="F54" s="11" t="s">
        <v>505</v>
      </c>
      <c r="G54" s="83"/>
      <c r="H54" s="84"/>
      <c r="I54" s="156"/>
      <c r="J54" s="84"/>
      <c r="K54" s="84"/>
    </row>
    <row r="55" spans="2:11" ht="39" x14ac:dyDescent="0.15">
      <c r="B55" s="10" t="s">
        <v>137</v>
      </c>
      <c r="C55" s="11" t="s">
        <v>446</v>
      </c>
      <c r="D55" s="10" t="s">
        <v>13</v>
      </c>
      <c r="E55" s="12" t="s">
        <v>138</v>
      </c>
      <c r="F55" s="11" t="s">
        <v>139</v>
      </c>
      <c r="G55" s="83"/>
      <c r="H55" s="84"/>
      <c r="I55" s="156"/>
      <c r="J55" s="84"/>
      <c r="K55" s="84"/>
    </row>
    <row r="56" spans="2:11" ht="60" x14ac:dyDescent="0.15">
      <c r="B56" s="228" t="s">
        <v>140</v>
      </c>
      <c r="C56" s="230" t="s">
        <v>447</v>
      </c>
      <c r="D56" s="10" t="s">
        <v>14</v>
      </c>
      <c r="E56" s="225" t="s">
        <v>141</v>
      </c>
      <c r="F56" s="11" t="s">
        <v>142</v>
      </c>
      <c r="G56" s="83"/>
      <c r="H56" s="84"/>
      <c r="I56" s="156"/>
      <c r="J56" s="84"/>
      <c r="K56" s="84"/>
    </row>
    <row r="57" spans="2:11" ht="60" x14ac:dyDescent="0.15">
      <c r="B57" s="229"/>
      <c r="C57" s="231"/>
      <c r="D57" s="10" t="s">
        <v>15</v>
      </c>
      <c r="E57" s="227"/>
      <c r="F57" s="11" t="s">
        <v>143</v>
      </c>
      <c r="G57" s="83"/>
      <c r="H57" s="84"/>
      <c r="I57" s="156"/>
      <c r="J57" s="84"/>
      <c r="K57" s="84"/>
    </row>
    <row r="58" spans="2:11" ht="45" x14ac:dyDescent="0.15">
      <c r="B58" s="10" t="s">
        <v>144</v>
      </c>
      <c r="C58" s="11" t="s">
        <v>448</v>
      </c>
      <c r="D58" s="10" t="s">
        <v>15</v>
      </c>
      <c r="E58" s="12" t="s">
        <v>145</v>
      </c>
      <c r="F58" s="11" t="s">
        <v>146</v>
      </c>
      <c r="G58" s="83"/>
      <c r="H58" s="84"/>
      <c r="I58" s="156"/>
      <c r="J58" s="84"/>
      <c r="K58" s="84"/>
    </row>
    <row r="59" spans="2:11" ht="30" x14ac:dyDescent="0.15">
      <c r="B59" s="10" t="s">
        <v>147</v>
      </c>
      <c r="C59" s="11" t="s">
        <v>148</v>
      </c>
      <c r="D59" s="10" t="s">
        <v>15</v>
      </c>
      <c r="E59" s="12" t="s">
        <v>127</v>
      </c>
      <c r="F59" s="11" t="s">
        <v>125</v>
      </c>
      <c r="G59" s="83"/>
      <c r="H59" s="84"/>
      <c r="I59" s="156"/>
      <c r="J59" s="84"/>
      <c r="K59" s="84"/>
    </row>
    <row r="60" spans="2:11" s="5" customFormat="1" ht="16" x14ac:dyDescent="0.2">
      <c r="B60" s="220" t="s">
        <v>149</v>
      </c>
      <c r="C60" s="221"/>
      <c r="D60" s="221"/>
      <c r="E60" s="221"/>
      <c r="F60" s="221"/>
      <c r="G60" s="221"/>
      <c r="H60" s="221"/>
      <c r="I60" s="221"/>
      <c r="J60" s="221"/>
      <c r="K60" s="222"/>
    </row>
    <row r="61" spans="2:11" ht="409.6" x14ac:dyDescent="0.15">
      <c r="B61" s="10" t="s">
        <v>150</v>
      </c>
      <c r="C61" s="11" t="s">
        <v>151</v>
      </c>
      <c r="D61" s="131" t="s">
        <v>366</v>
      </c>
      <c r="E61" s="12" t="s">
        <v>47</v>
      </c>
      <c r="F61" s="11" t="s">
        <v>152</v>
      </c>
      <c r="G61" s="83"/>
      <c r="H61" s="84"/>
      <c r="I61" s="156"/>
      <c r="J61" s="84"/>
      <c r="K61" s="84"/>
    </row>
    <row r="62" spans="2:11" s="5" customFormat="1" ht="16" x14ac:dyDescent="0.2">
      <c r="B62" s="220" t="s">
        <v>153</v>
      </c>
      <c r="C62" s="221"/>
      <c r="D62" s="221"/>
      <c r="E62" s="221"/>
      <c r="F62" s="221"/>
      <c r="G62" s="221"/>
      <c r="H62" s="221"/>
      <c r="I62" s="221"/>
      <c r="J62" s="221"/>
      <c r="K62" s="222"/>
    </row>
    <row r="63" spans="2:11" ht="49" customHeight="1" x14ac:dyDescent="0.15">
      <c r="B63" s="10" t="s">
        <v>154</v>
      </c>
      <c r="C63" s="11" t="s">
        <v>449</v>
      </c>
      <c r="D63" s="131" t="s">
        <v>366</v>
      </c>
      <c r="E63" s="12" t="s">
        <v>155</v>
      </c>
      <c r="F63" s="11" t="s">
        <v>135</v>
      </c>
      <c r="G63" s="83"/>
      <c r="H63" s="84"/>
      <c r="I63" s="156"/>
      <c r="J63" s="84"/>
      <c r="K63" s="84"/>
    </row>
    <row r="64" spans="2:11" ht="30" x14ac:dyDescent="0.15">
      <c r="B64" s="10" t="s">
        <v>156</v>
      </c>
      <c r="C64" s="11" t="s">
        <v>450</v>
      </c>
      <c r="D64" s="10" t="s">
        <v>14</v>
      </c>
      <c r="E64" s="12" t="s">
        <v>157</v>
      </c>
      <c r="F64" s="11" t="s">
        <v>135</v>
      </c>
      <c r="G64" s="83"/>
      <c r="H64" s="84"/>
      <c r="I64" s="156"/>
      <c r="J64" s="84"/>
      <c r="K64" s="84"/>
    </row>
    <row r="65" spans="2:11" ht="30" x14ac:dyDescent="0.15">
      <c r="B65" s="10" t="s">
        <v>158</v>
      </c>
      <c r="C65" s="11" t="s">
        <v>451</v>
      </c>
      <c r="D65" s="10" t="s">
        <v>14</v>
      </c>
      <c r="E65" s="12" t="s">
        <v>159</v>
      </c>
      <c r="F65" s="11" t="s">
        <v>160</v>
      </c>
      <c r="G65" s="83"/>
      <c r="H65" s="84"/>
      <c r="I65" s="156"/>
      <c r="J65" s="84"/>
      <c r="K65" s="84"/>
    </row>
    <row r="66" spans="2:11" ht="30" x14ac:dyDescent="0.15">
      <c r="B66" s="10" t="s">
        <v>161</v>
      </c>
      <c r="C66" s="11" t="s">
        <v>452</v>
      </c>
      <c r="D66" s="10" t="s">
        <v>14</v>
      </c>
      <c r="E66" s="12" t="s">
        <v>162</v>
      </c>
      <c r="F66" s="11" t="s">
        <v>163</v>
      </c>
      <c r="G66" s="83"/>
      <c r="H66" s="84"/>
      <c r="I66" s="156"/>
      <c r="J66" s="84"/>
      <c r="K66" s="84"/>
    </row>
    <row r="67" spans="2:11" ht="30" x14ac:dyDescent="0.15">
      <c r="B67" s="10" t="s">
        <v>164</v>
      </c>
      <c r="C67" s="11" t="s">
        <v>453</v>
      </c>
      <c r="D67" s="10" t="s">
        <v>13</v>
      </c>
      <c r="E67" s="12" t="s">
        <v>166</v>
      </c>
      <c r="F67" s="11" t="s">
        <v>167</v>
      </c>
      <c r="G67" s="83"/>
      <c r="H67" s="84"/>
      <c r="I67" s="156"/>
      <c r="J67" s="84"/>
      <c r="K67" s="84"/>
    </row>
    <row r="68" spans="2:11" ht="78" x14ac:dyDescent="0.15">
      <c r="B68" s="10" t="s">
        <v>165</v>
      </c>
      <c r="C68" s="11" t="s">
        <v>454</v>
      </c>
      <c r="D68" s="10" t="s">
        <v>14</v>
      </c>
      <c r="E68" s="12" t="s">
        <v>168</v>
      </c>
      <c r="F68" s="11" t="s">
        <v>169</v>
      </c>
      <c r="G68" s="83"/>
      <c r="H68" s="84"/>
      <c r="I68" s="156"/>
      <c r="J68" s="84"/>
      <c r="K68" s="84"/>
    </row>
    <row r="69" spans="2:11" s="5" customFormat="1" ht="16" x14ac:dyDescent="0.2">
      <c r="B69" s="220" t="s">
        <v>170</v>
      </c>
      <c r="C69" s="221"/>
      <c r="D69" s="221"/>
      <c r="E69" s="221"/>
      <c r="F69" s="221"/>
      <c r="G69" s="221"/>
      <c r="H69" s="221"/>
      <c r="I69" s="221"/>
      <c r="J69" s="221"/>
      <c r="K69" s="222"/>
    </row>
    <row r="70" spans="2:11" ht="75" x14ac:dyDescent="0.15">
      <c r="B70" s="10" t="s">
        <v>171</v>
      </c>
      <c r="C70" s="11" t="s">
        <v>455</v>
      </c>
      <c r="D70" s="10" t="s">
        <v>13</v>
      </c>
      <c r="E70" s="12" t="s">
        <v>174</v>
      </c>
      <c r="F70" s="11" t="s">
        <v>175</v>
      </c>
      <c r="G70" s="83"/>
      <c r="H70" s="84"/>
      <c r="I70" s="156"/>
      <c r="J70" s="84"/>
      <c r="K70" s="84"/>
    </row>
    <row r="71" spans="2:11" ht="75" x14ac:dyDescent="0.15">
      <c r="B71" s="10" t="s">
        <v>172</v>
      </c>
      <c r="C71" s="11" t="s">
        <v>456</v>
      </c>
      <c r="D71" s="10" t="s">
        <v>14</v>
      </c>
      <c r="E71" s="12" t="s">
        <v>176</v>
      </c>
      <c r="F71" s="11" t="s">
        <v>177</v>
      </c>
      <c r="G71" s="83"/>
      <c r="H71" s="84"/>
      <c r="I71" s="156"/>
      <c r="J71" s="84"/>
      <c r="K71" s="84"/>
    </row>
    <row r="72" spans="2:11" ht="39" x14ac:dyDescent="0.15">
      <c r="B72" s="10" t="s">
        <v>173</v>
      </c>
      <c r="C72" s="11" t="s">
        <v>178</v>
      </c>
      <c r="D72" s="131" t="s">
        <v>366</v>
      </c>
      <c r="E72" s="12" t="s">
        <v>179</v>
      </c>
      <c r="F72" s="11" t="s">
        <v>180</v>
      </c>
      <c r="H72" s="84"/>
      <c r="I72" s="156"/>
      <c r="J72" s="84"/>
      <c r="K72" s="84"/>
    </row>
    <row r="73" spans="2:11" s="5" customFormat="1" ht="51" x14ac:dyDescent="0.2">
      <c r="B73" s="4" t="s">
        <v>182</v>
      </c>
      <c r="C73" s="8" t="s">
        <v>5</v>
      </c>
      <c r="D73" s="8" t="s">
        <v>6</v>
      </c>
      <c r="E73" s="9" t="s">
        <v>25</v>
      </c>
      <c r="F73" s="9" t="s">
        <v>26</v>
      </c>
      <c r="G73" s="9" t="s">
        <v>3</v>
      </c>
      <c r="H73" s="9" t="s">
        <v>10</v>
      </c>
      <c r="I73" s="9" t="str">
        <f>I17</f>
        <v>Categorización Hallazgo</v>
      </c>
      <c r="J73" s="9" t="s">
        <v>8</v>
      </c>
      <c r="K73" s="9" t="s">
        <v>4</v>
      </c>
    </row>
    <row r="74" spans="2:11" s="5" customFormat="1" ht="16" x14ac:dyDescent="0.2">
      <c r="B74" s="220" t="s">
        <v>183</v>
      </c>
      <c r="C74" s="221"/>
      <c r="D74" s="221"/>
      <c r="E74" s="221"/>
      <c r="F74" s="221"/>
      <c r="G74" s="221"/>
      <c r="H74" s="221"/>
      <c r="I74" s="221"/>
      <c r="J74" s="221"/>
      <c r="K74" s="222"/>
    </row>
    <row r="75" spans="2:11" ht="30" x14ac:dyDescent="0.15">
      <c r="B75" s="223" t="s">
        <v>184</v>
      </c>
      <c r="C75" s="224" t="s">
        <v>459</v>
      </c>
      <c r="D75" s="10" t="s">
        <v>13</v>
      </c>
      <c r="E75" s="225" t="s">
        <v>185</v>
      </c>
      <c r="F75" s="11" t="s">
        <v>186</v>
      </c>
      <c r="G75" s="83"/>
      <c r="H75" s="84"/>
      <c r="I75" s="156"/>
      <c r="J75" s="84"/>
      <c r="K75" s="84"/>
    </row>
    <row r="76" spans="2:11" ht="45" x14ac:dyDescent="0.15">
      <c r="B76" s="223"/>
      <c r="C76" s="224"/>
      <c r="D76" s="10" t="s">
        <v>14</v>
      </c>
      <c r="E76" s="226"/>
      <c r="F76" s="11" t="s">
        <v>187</v>
      </c>
      <c r="G76" s="83"/>
      <c r="H76" s="84"/>
      <c r="I76" s="156"/>
      <c r="J76" s="84"/>
      <c r="K76" s="84"/>
    </row>
    <row r="77" spans="2:11" ht="30" x14ac:dyDescent="0.15">
      <c r="B77" s="223"/>
      <c r="C77" s="224"/>
      <c r="D77" s="10" t="s">
        <v>15</v>
      </c>
      <c r="E77" s="227"/>
      <c r="F77" s="11" t="s">
        <v>188</v>
      </c>
      <c r="G77" s="83"/>
      <c r="H77" s="84"/>
      <c r="I77" s="156"/>
      <c r="J77" s="84"/>
      <c r="K77" s="84"/>
    </row>
    <row r="78" spans="2:11" ht="30" x14ac:dyDescent="0.15">
      <c r="B78" s="223" t="s">
        <v>189</v>
      </c>
      <c r="C78" s="224" t="s">
        <v>457</v>
      </c>
      <c r="D78" s="10" t="s">
        <v>13</v>
      </c>
      <c r="E78" s="225" t="s">
        <v>190</v>
      </c>
      <c r="F78" s="11" t="s">
        <v>186</v>
      </c>
      <c r="G78" s="83"/>
      <c r="H78" s="84"/>
      <c r="I78" s="156"/>
      <c r="J78" s="84"/>
      <c r="K78" s="84"/>
    </row>
    <row r="79" spans="2:11" ht="45" x14ac:dyDescent="0.15">
      <c r="B79" s="223"/>
      <c r="C79" s="224"/>
      <c r="D79" s="10" t="s">
        <v>14</v>
      </c>
      <c r="E79" s="226"/>
      <c r="F79" s="11" t="s">
        <v>187</v>
      </c>
      <c r="G79" s="83"/>
      <c r="H79" s="84"/>
      <c r="I79" s="156"/>
      <c r="J79" s="84"/>
      <c r="K79" s="84"/>
    </row>
    <row r="80" spans="2:11" ht="30" x14ac:dyDescent="0.15">
      <c r="B80" s="223"/>
      <c r="C80" s="224"/>
      <c r="D80" s="10" t="s">
        <v>15</v>
      </c>
      <c r="E80" s="227"/>
      <c r="F80" s="11" t="s">
        <v>188</v>
      </c>
      <c r="G80" s="83"/>
      <c r="H80" s="84"/>
      <c r="I80" s="156"/>
      <c r="J80" s="84"/>
      <c r="K80" s="84"/>
    </row>
    <row r="81" spans="2:11" ht="30" x14ac:dyDescent="0.15">
      <c r="B81" s="223" t="s">
        <v>191</v>
      </c>
      <c r="C81" s="224" t="s">
        <v>458</v>
      </c>
      <c r="D81" s="10" t="s">
        <v>13</v>
      </c>
      <c r="E81" s="225" t="s">
        <v>192</v>
      </c>
      <c r="F81" s="11" t="s">
        <v>186</v>
      </c>
      <c r="G81" s="83"/>
      <c r="H81" s="84"/>
      <c r="I81" s="156"/>
      <c r="J81" s="84"/>
      <c r="K81" s="84"/>
    </row>
    <row r="82" spans="2:11" ht="45" x14ac:dyDescent="0.15">
      <c r="B82" s="223"/>
      <c r="C82" s="224"/>
      <c r="D82" s="10" t="s">
        <v>14</v>
      </c>
      <c r="E82" s="226"/>
      <c r="F82" s="11" t="s">
        <v>187</v>
      </c>
      <c r="G82" s="83"/>
      <c r="H82" s="84"/>
      <c r="I82" s="156"/>
      <c r="J82" s="84"/>
      <c r="K82" s="84"/>
    </row>
    <row r="83" spans="2:11" ht="30" x14ac:dyDescent="0.15">
      <c r="B83" s="223"/>
      <c r="C83" s="224"/>
      <c r="D83" s="10" t="s">
        <v>15</v>
      </c>
      <c r="E83" s="227"/>
      <c r="F83" s="11" t="s">
        <v>188</v>
      </c>
      <c r="G83" s="83"/>
      <c r="H83" s="84"/>
      <c r="I83" s="156"/>
      <c r="J83" s="84"/>
      <c r="K83" s="84"/>
    </row>
    <row r="84" spans="2:11" ht="39" x14ac:dyDescent="0.15">
      <c r="B84" s="10" t="s">
        <v>193</v>
      </c>
      <c r="C84" s="11" t="s">
        <v>460</v>
      </c>
      <c r="D84" s="10" t="s">
        <v>14</v>
      </c>
      <c r="E84" s="12" t="s">
        <v>194</v>
      </c>
      <c r="F84" s="11" t="s">
        <v>195</v>
      </c>
      <c r="G84" s="83"/>
      <c r="H84" s="84"/>
      <c r="I84" s="156"/>
      <c r="J84" s="84"/>
      <c r="K84" s="84"/>
    </row>
    <row r="85" spans="2:11" ht="45" x14ac:dyDescent="0.15">
      <c r="B85" s="10" t="s">
        <v>196</v>
      </c>
      <c r="C85" s="11" t="s">
        <v>461</v>
      </c>
      <c r="D85" s="10" t="s">
        <v>13</v>
      </c>
      <c r="E85" s="12" t="s">
        <v>47</v>
      </c>
      <c r="F85" s="11" t="s">
        <v>197</v>
      </c>
      <c r="G85" s="83"/>
      <c r="H85" s="84"/>
      <c r="I85" s="156"/>
      <c r="J85" s="84"/>
      <c r="K85" s="84"/>
    </row>
    <row r="86" spans="2:11" s="5" customFormat="1" ht="16" x14ac:dyDescent="0.2">
      <c r="B86" s="220" t="s">
        <v>198</v>
      </c>
      <c r="C86" s="221"/>
      <c r="D86" s="221"/>
      <c r="E86" s="221"/>
      <c r="F86" s="221"/>
      <c r="G86" s="221"/>
      <c r="H86" s="221"/>
      <c r="I86" s="221"/>
      <c r="J86" s="221"/>
      <c r="K86" s="222"/>
    </row>
    <row r="87" spans="2:11" ht="45" x14ac:dyDescent="0.15">
      <c r="B87" s="10" t="s">
        <v>199</v>
      </c>
      <c r="C87" s="11" t="s">
        <v>462</v>
      </c>
      <c r="D87" s="131" t="s">
        <v>366</v>
      </c>
      <c r="E87" s="12" t="s">
        <v>201</v>
      </c>
      <c r="F87" s="11" t="s">
        <v>202</v>
      </c>
      <c r="G87" s="83"/>
      <c r="H87" s="84"/>
      <c r="I87" s="156"/>
      <c r="J87" s="84"/>
      <c r="K87" s="84"/>
    </row>
    <row r="88" spans="2:11" ht="30" x14ac:dyDescent="0.15">
      <c r="B88" s="10" t="s">
        <v>200</v>
      </c>
      <c r="C88" s="11" t="s">
        <v>463</v>
      </c>
      <c r="D88" s="131" t="s">
        <v>13</v>
      </c>
      <c r="E88" s="12" t="s">
        <v>47</v>
      </c>
      <c r="F88" s="11" t="s">
        <v>203</v>
      </c>
      <c r="G88" s="83"/>
      <c r="H88" s="84"/>
      <c r="I88" s="156"/>
      <c r="J88" s="84"/>
      <c r="K88" s="84"/>
    </row>
    <row r="89" spans="2:11" s="5" customFormat="1" ht="16" x14ac:dyDescent="0.2">
      <c r="B89" s="220" t="s">
        <v>503</v>
      </c>
      <c r="C89" s="221"/>
      <c r="D89" s="221"/>
      <c r="E89" s="221"/>
      <c r="F89" s="221"/>
      <c r="G89" s="221"/>
      <c r="H89" s="221"/>
      <c r="I89" s="221"/>
      <c r="J89" s="221"/>
      <c r="K89" s="222"/>
    </row>
    <row r="90" spans="2:11" ht="39" x14ac:dyDescent="0.15">
      <c r="B90" s="10" t="s">
        <v>204</v>
      </c>
      <c r="C90" s="11" t="s">
        <v>205</v>
      </c>
      <c r="D90" s="10" t="s">
        <v>13</v>
      </c>
      <c r="E90" s="12" t="s">
        <v>206</v>
      </c>
      <c r="F90" s="11" t="s">
        <v>207</v>
      </c>
      <c r="G90" s="83"/>
      <c r="H90" s="84"/>
      <c r="I90" s="156"/>
      <c r="J90" s="84"/>
      <c r="K90" s="84"/>
    </row>
    <row r="91" spans="2:11" ht="15" x14ac:dyDescent="0.15">
      <c r="B91" s="223" t="s">
        <v>208</v>
      </c>
      <c r="C91" s="224" t="s">
        <v>209</v>
      </c>
      <c r="D91" s="10" t="s">
        <v>13</v>
      </c>
      <c r="E91" s="225" t="s">
        <v>47</v>
      </c>
      <c r="F91" s="11" t="s">
        <v>210</v>
      </c>
      <c r="G91" s="83"/>
      <c r="H91" s="84"/>
      <c r="I91" s="156"/>
      <c r="J91" s="84"/>
      <c r="K91" s="84"/>
    </row>
    <row r="92" spans="2:11" ht="30" x14ac:dyDescent="0.15">
      <c r="B92" s="223"/>
      <c r="C92" s="224"/>
      <c r="D92" s="10" t="s">
        <v>14</v>
      </c>
      <c r="E92" s="226"/>
      <c r="F92" s="11" t="s">
        <v>211</v>
      </c>
      <c r="G92" s="83"/>
      <c r="H92" s="84"/>
      <c r="I92" s="156"/>
      <c r="J92" s="84"/>
      <c r="K92" s="84"/>
    </row>
    <row r="93" spans="2:11" ht="15" x14ac:dyDescent="0.15">
      <c r="B93" s="223"/>
      <c r="C93" s="224"/>
      <c r="D93" s="10" t="s">
        <v>15</v>
      </c>
      <c r="E93" s="227"/>
      <c r="F93" s="11" t="s">
        <v>212</v>
      </c>
      <c r="G93" s="83"/>
      <c r="H93" s="84"/>
      <c r="I93" s="156"/>
      <c r="J93" s="84"/>
      <c r="K93" s="84"/>
    </row>
    <row r="94" spans="2:11" ht="93.5" customHeight="1" x14ac:dyDescent="0.15">
      <c r="B94" s="10" t="s">
        <v>213</v>
      </c>
      <c r="C94" s="11" t="s">
        <v>464</v>
      </c>
      <c r="D94" s="10" t="s">
        <v>14</v>
      </c>
      <c r="E94" s="12" t="s">
        <v>214</v>
      </c>
      <c r="F94" s="11"/>
      <c r="G94" s="83"/>
      <c r="H94" s="84"/>
      <c r="I94" s="156"/>
      <c r="J94" s="84"/>
      <c r="K94" s="84"/>
    </row>
    <row r="95" spans="2:11" ht="75" x14ac:dyDescent="0.15">
      <c r="B95" s="10" t="s">
        <v>215</v>
      </c>
      <c r="C95" s="11" t="s">
        <v>216</v>
      </c>
      <c r="D95" s="10" t="s">
        <v>13</v>
      </c>
      <c r="E95" s="12" t="s">
        <v>217</v>
      </c>
      <c r="F95" s="11" t="s">
        <v>218</v>
      </c>
      <c r="G95" s="83"/>
      <c r="H95" s="84"/>
      <c r="I95" s="156"/>
      <c r="J95" s="84"/>
      <c r="K95" s="84"/>
    </row>
    <row r="96" spans="2:11" ht="15" x14ac:dyDescent="0.15">
      <c r="B96" s="223" t="s">
        <v>219</v>
      </c>
      <c r="C96" s="224" t="s">
        <v>465</v>
      </c>
      <c r="D96" s="10" t="s">
        <v>13</v>
      </c>
      <c r="E96" s="225" t="s">
        <v>220</v>
      </c>
      <c r="F96" s="11" t="s">
        <v>221</v>
      </c>
      <c r="G96" s="83"/>
      <c r="H96" s="84"/>
      <c r="I96" s="156"/>
      <c r="J96" s="84"/>
      <c r="K96" s="84"/>
    </row>
    <row r="97" spans="2:11" ht="30" x14ac:dyDescent="0.15">
      <c r="B97" s="223"/>
      <c r="C97" s="224"/>
      <c r="D97" s="10" t="s">
        <v>14</v>
      </c>
      <c r="E97" s="226"/>
      <c r="F97" s="11" t="s">
        <v>222</v>
      </c>
      <c r="G97" s="83"/>
      <c r="H97" s="84"/>
      <c r="I97" s="156"/>
      <c r="J97" s="84"/>
      <c r="K97" s="84"/>
    </row>
    <row r="98" spans="2:11" ht="30" x14ac:dyDescent="0.15">
      <c r="B98" s="223"/>
      <c r="C98" s="224"/>
      <c r="D98" s="10" t="s">
        <v>15</v>
      </c>
      <c r="E98" s="227"/>
      <c r="F98" s="11" t="s">
        <v>223</v>
      </c>
      <c r="G98" s="83"/>
      <c r="H98" s="84"/>
      <c r="I98" s="156"/>
      <c r="J98" s="84"/>
      <c r="K98" s="84"/>
    </row>
    <row r="99" spans="2:11" ht="45" x14ac:dyDescent="0.15">
      <c r="B99" s="10" t="s">
        <v>224</v>
      </c>
      <c r="C99" s="11" t="s">
        <v>466</v>
      </c>
      <c r="D99" s="10" t="s">
        <v>14</v>
      </c>
      <c r="E99" s="12" t="s">
        <v>47</v>
      </c>
      <c r="F99" s="11" t="s">
        <v>228</v>
      </c>
      <c r="G99" s="83"/>
      <c r="H99" s="84"/>
      <c r="I99" s="156"/>
      <c r="J99" s="84"/>
      <c r="K99" s="84"/>
    </row>
    <row r="100" spans="2:11" ht="90" x14ac:dyDescent="0.15">
      <c r="B100" s="10" t="s">
        <v>225</v>
      </c>
      <c r="C100" s="11" t="s">
        <v>467</v>
      </c>
      <c r="D100" s="10" t="s">
        <v>14</v>
      </c>
      <c r="E100" s="12" t="s">
        <v>229</v>
      </c>
      <c r="F100" s="11" t="s">
        <v>230</v>
      </c>
      <c r="G100" s="83"/>
      <c r="H100" s="84"/>
      <c r="I100" s="156"/>
      <c r="J100" s="84"/>
      <c r="K100" s="84"/>
    </row>
    <row r="101" spans="2:11" ht="75" x14ac:dyDescent="0.15">
      <c r="B101" s="10" t="s">
        <v>226</v>
      </c>
      <c r="C101" s="11" t="s">
        <v>468</v>
      </c>
      <c r="D101" s="10" t="s">
        <v>14</v>
      </c>
      <c r="E101" s="12" t="s">
        <v>231</v>
      </c>
      <c r="F101" s="11" t="s">
        <v>232</v>
      </c>
      <c r="G101" s="83"/>
      <c r="H101" s="84"/>
      <c r="I101" s="156"/>
      <c r="J101" s="84"/>
      <c r="K101" s="84"/>
    </row>
    <row r="102" spans="2:11" ht="39" x14ac:dyDescent="0.15">
      <c r="B102" s="10" t="s">
        <v>227</v>
      </c>
      <c r="C102" s="11" t="s">
        <v>469</v>
      </c>
      <c r="D102" s="10" t="s">
        <v>14</v>
      </c>
      <c r="E102" s="12" t="s">
        <v>233</v>
      </c>
      <c r="F102" s="11" t="s">
        <v>234</v>
      </c>
      <c r="G102" s="83"/>
      <c r="H102" s="84"/>
      <c r="I102" s="156"/>
      <c r="J102" s="84"/>
      <c r="K102" s="84"/>
    </row>
    <row r="103" spans="2:11" ht="15" x14ac:dyDescent="0.15">
      <c r="B103" s="228" t="s">
        <v>235</v>
      </c>
      <c r="C103" s="230" t="s">
        <v>470</v>
      </c>
      <c r="D103" s="131" t="s">
        <v>366</v>
      </c>
      <c r="E103" s="225" t="s">
        <v>47</v>
      </c>
      <c r="F103" s="11" t="s">
        <v>236</v>
      </c>
      <c r="G103" s="83"/>
      <c r="H103" s="84"/>
      <c r="I103" s="156"/>
      <c r="J103" s="84"/>
      <c r="K103" s="84"/>
    </row>
    <row r="104" spans="2:11" ht="97" customHeight="1" x14ac:dyDescent="0.15">
      <c r="B104" s="229"/>
      <c r="C104" s="231"/>
      <c r="D104" s="10" t="s">
        <v>14</v>
      </c>
      <c r="E104" s="227"/>
      <c r="F104" s="11" t="s">
        <v>237</v>
      </c>
      <c r="G104" s="83"/>
      <c r="H104" s="198"/>
      <c r="I104" s="156"/>
      <c r="J104" s="84"/>
      <c r="K104" s="84"/>
    </row>
    <row r="105" spans="2:11" ht="30" x14ac:dyDescent="0.15">
      <c r="B105" s="10" t="s">
        <v>238</v>
      </c>
      <c r="C105" s="11" t="s">
        <v>471</v>
      </c>
      <c r="D105" s="10" t="s">
        <v>14</v>
      </c>
      <c r="E105" s="12" t="s">
        <v>47</v>
      </c>
      <c r="F105" s="11" t="s">
        <v>244</v>
      </c>
      <c r="G105" s="83"/>
      <c r="H105" s="84"/>
      <c r="I105" s="156"/>
      <c r="J105" s="84"/>
      <c r="K105" s="84"/>
    </row>
    <row r="106" spans="2:11" ht="45" x14ac:dyDescent="0.15">
      <c r="B106" s="10" t="s">
        <v>239</v>
      </c>
      <c r="C106" s="11" t="s">
        <v>245</v>
      </c>
      <c r="D106" s="10" t="s">
        <v>14</v>
      </c>
      <c r="E106" s="12" t="s">
        <v>246</v>
      </c>
      <c r="F106" s="11" t="s">
        <v>247</v>
      </c>
      <c r="G106" s="83"/>
      <c r="H106" s="84"/>
      <c r="I106" s="156"/>
      <c r="J106" s="84"/>
      <c r="K106" s="84"/>
    </row>
    <row r="107" spans="2:11" ht="45" x14ac:dyDescent="0.15">
      <c r="B107" s="10" t="s">
        <v>240</v>
      </c>
      <c r="C107" s="11" t="s">
        <v>472</v>
      </c>
      <c r="D107" s="10" t="s">
        <v>15</v>
      </c>
      <c r="E107" s="12" t="s">
        <v>248</v>
      </c>
      <c r="F107" s="11" t="s">
        <v>249</v>
      </c>
      <c r="G107" s="83"/>
      <c r="H107" s="84"/>
      <c r="I107" s="156"/>
      <c r="J107" s="195"/>
      <c r="K107" s="84"/>
    </row>
    <row r="108" spans="2:11" ht="56" customHeight="1" x14ac:dyDescent="0.15">
      <c r="B108" s="10" t="s">
        <v>241</v>
      </c>
      <c r="C108" s="11" t="s">
        <v>473</v>
      </c>
      <c r="D108" s="10" t="s">
        <v>15</v>
      </c>
      <c r="E108" s="12" t="s">
        <v>250</v>
      </c>
      <c r="F108" s="11" t="s">
        <v>502</v>
      </c>
      <c r="G108" s="196"/>
      <c r="H108" s="84"/>
      <c r="I108" s="156"/>
      <c r="J108" s="84"/>
      <c r="K108" s="84"/>
    </row>
    <row r="109" spans="2:11" ht="30" x14ac:dyDescent="0.15">
      <c r="B109" s="10" t="s">
        <v>242</v>
      </c>
      <c r="C109" s="11" t="s">
        <v>474</v>
      </c>
      <c r="D109" s="10" t="s">
        <v>15</v>
      </c>
      <c r="E109" s="12" t="s">
        <v>47</v>
      </c>
      <c r="F109" s="11" t="s">
        <v>251</v>
      </c>
      <c r="G109" s="83"/>
      <c r="H109" s="84"/>
      <c r="I109" s="156"/>
      <c r="J109" s="84"/>
      <c r="K109" s="84"/>
    </row>
    <row r="110" spans="2:11" ht="69" customHeight="1" x14ac:dyDescent="0.15">
      <c r="B110" s="10" t="s">
        <v>243</v>
      </c>
      <c r="C110" s="11" t="s">
        <v>475</v>
      </c>
      <c r="D110" s="10" t="s">
        <v>15</v>
      </c>
      <c r="E110" s="12" t="s">
        <v>252</v>
      </c>
      <c r="F110" s="11" t="s">
        <v>253</v>
      </c>
      <c r="G110" s="83"/>
      <c r="H110" s="84"/>
      <c r="I110" s="156"/>
      <c r="J110" s="84"/>
      <c r="K110" s="84"/>
    </row>
    <row r="111" spans="2:11" s="5" customFormat="1" ht="16" x14ac:dyDescent="0.2">
      <c r="B111" s="220" t="s">
        <v>254</v>
      </c>
      <c r="C111" s="221"/>
      <c r="D111" s="221"/>
      <c r="E111" s="221"/>
      <c r="F111" s="221"/>
      <c r="G111" s="221"/>
      <c r="H111" s="221"/>
      <c r="I111" s="221"/>
      <c r="J111" s="221"/>
      <c r="K111" s="222"/>
    </row>
    <row r="112" spans="2:11" ht="45" x14ac:dyDescent="0.15">
      <c r="B112" s="10" t="s">
        <v>255</v>
      </c>
      <c r="C112" s="11" t="s">
        <v>476</v>
      </c>
      <c r="D112" s="131" t="s">
        <v>13</v>
      </c>
      <c r="E112" s="12" t="s">
        <v>256</v>
      </c>
      <c r="F112" s="11" t="s">
        <v>257</v>
      </c>
      <c r="G112" s="83"/>
      <c r="H112" s="84"/>
      <c r="I112" s="156"/>
      <c r="J112" s="84"/>
      <c r="K112" s="84"/>
    </row>
    <row r="113" spans="2:11" ht="102" customHeight="1" x14ac:dyDescent="0.15">
      <c r="B113" s="10" t="s">
        <v>258</v>
      </c>
      <c r="C113" s="11" t="s">
        <v>477</v>
      </c>
      <c r="D113" s="131" t="s">
        <v>366</v>
      </c>
      <c r="E113" s="12" t="s">
        <v>259</v>
      </c>
      <c r="F113" s="11" t="s">
        <v>260</v>
      </c>
      <c r="G113" s="83"/>
      <c r="H113" s="84"/>
      <c r="I113" s="156"/>
      <c r="J113" s="84"/>
      <c r="K113" s="84"/>
    </row>
    <row r="114" spans="2:11" ht="85" customHeight="1" x14ac:dyDescent="0.15">
      <c r="B114" s="228" t="s">
        <v>261</v>
      </c>
      <c r="C114" s="230" t="s">
        <v>478</v>
      </c>
      <c r="D114" s="131" t="s">
        <v>366</v>
      </c>
      <c r="E114" s="225" t="s">
        <v>262</v>
      </c>
      <c r="F114" s="11" t="s">
        <v>263</v>
      </c>
      <c r="G114" s="83"/>
      <c r="H114" s="84"/>
      <c r="I114" s="156"/>
      <c r="J114" s="84"/>
      <c r="K114" s="84"/>
    </row>
    <row r="115" spans="2:11" ht="31" customHeight="1" x14ac:dyDescent="0.15">
      <c r="B115" s="229"/>
      <c r="C115" s="231"/>
      <c r="D115" s="10" t="s">
        <v>15</v>
      </c>
      <c r="E115" s="227"/>
      <c r="F115" s="11" t="s">
        <v>264</v>
      </c>
      <c r="G115" s="83"/>
      <c r="H115" s="84"/>
      <c r="I115" s="156"/>
      <c r="J115" s="84"/>
      <c r="K115" s="84"/>
    </row>
    <row r="116" spans="2:11" ht="30" x14ac:dyDescent="0.15">
      <c r="B116" s="10" t="s">
        <v>265</v>
      </c>
      <c r="C116" s="11" t="s">
        <v>479</v>
      </c>
      <c r="D116" s="10" t="s">
        <v>13</v>
      </c>
      <c r="E116" s="12" t="s">
        <v>266</v>
      </c>
      <c r="F116" s="11" t="s">
        <v>267</v>
      </c>
      <c r="G116" s="83"/>
      <c r="H116" s="84"/>
      <c r="I116" s="156"/>
      <c r="J116" s="84"/>
      <c r="K116" s="84"/>
    </row>
    <row r="117" spans="2:11" s="5" customFormat="1" ht="16" x14ac:dyDescent="0.2">
      <c r="B117" s="220" t="s">
        <v>268</v>
      </c>
      <c r="C117" s="221"/>
      <c r="D117" s="221"/>
      <c r="E117" s="221"/>
      <c r="F117" s="221"/>
      <c r="G117" s="221"/>
      <c r="H117" s="221"/>
      <c r="I117" s="221"/>
      <c r="J117" s="221"/>
      <c r="K117" s="222"/>
    </row>
    <row r="118" spans="2:11" ht="134" customHeight="1" x14ac:dyDescent="0.15">
      <c r="B118" s="10" t="s">
        <v>269</v>
      </c>
      <c r="C118" s="11" t="s">
        <v>480</v>
      </c>
      <c r="D118" s="131" t="s">
        <v>366</v>
      </c>
      <c r="E118" s="12" t="s">
        <v>481</v>
      </c>
      <c r="F118" s="11" t="s">
        <v>270</v>
      </c>
      <c r="G118" s="83"/>
      <c r="H118" s="84"/>
      <c r="I118" s="156"/>
      <c r="J118" s="84"/>
      <c r="K118" s="84"/>
    </row>
    <row r="119" spans="2:11" ht="86.5" customHeight="1" x14ac:dyDescent="0.15">
      <c r="B119" s="10" t="s">
        <v>271</v>
      </c>
      <c r="C119" s="11" t="s">
        <v>482</v>
      </c>
      <c r="D119" s="131" t="s">
        <v>366</v>
      </c>
      <c r="E119" s="12" t="s">
        <v>274</v>
      </c>
      <c r="F119" s="11" t="s">
        <v>275</v>
      </c>
      <c r="G119" s="83"/>
      <c r="H119" s="84"/>
      <c r="I119" s="156"/>
      <c r="J119" s="84"/>
      <c r="K119" s="84"/>
    </row>
    <row r="120" spans="2:11" ht="59.5" customHeight="1" x14ac:dyDescent="0.15">
      <c r="B120" s="10" t="s">
        <v>272</v>
      </c>
      <c r="C120" s="11" t="s">
        <v>483</v>
      </c>
      <c r="D120" s="10" t="s">
        <v>13</v>
      </c>
      <c r="E120" s="12" t="s">
        <v>276</v>
      </c>
      <c r="F120" s="11" t="s">
        <v>277</v>
      </c>
      <c r="G120" s="83"/>
      <c r="H120" s="84"/>
      <c r="I120" s="156"/>
      <c r="J120" s="84"/>
      <c r="K120" s="84"/>
    </row>
    <row r="121" spans="2:11" ht="63" customHeight="1" x14ac:dyDescent="0.15">
      <c r="B121" s="10" t="s">
        <v>273</v>
      </c>
      <c r="C121" s="11" t="s">
        <v>484</v>
      </c>
      <c r="D121" s="131" t="s">
        <v>366</v>
      </c>
      <c r="E121" s="12" t="s">
        <v>278</v>
      </c>
      <c r="F121" s="11" t="s">
        <v>279</v>
      </c>
      <c r="G121" s="83"/>
      <c r="H121" s="84"/>
      <c r="I121" s="156"/>
      <c r="J121" s="84"/>
      <c r="K121" s="84"/>
    </row>
    <row r="122" spans="2:11" s="5" customFormat="1" ht="51" x14ac:dyDescent="0.2">
      <c r="B122" s="4" t="s">
        <v>280</v>
      </c>
      <c r="C122" s="8" t="s">
        <v>5</v>
      </c>
      <c r="D122" s="8" t="s">
        <v>6</v>
      </c>
      <c r="E122" s="9" t="s">
        <v>25</v>
      </c>
      <c r="F122" s="9" t="s">
        <v>26</v>
      </c>
      <c r="G122" s="9" t="s">
        <v>3</v>
      </c>
      <c r="H122" s="9" t="s">
        <v>10</v>
      </c>
      <c r="I122" s="9" t="str">
        <f>I17</f>
        <v>Categorización Hallazgo</v>
      </c>
      <c r="J122" s="9" t="s">
        <v>8</v>
      </c>
      <c r="K122" s="9" t="s">
        <v>4</v>
      </c>
    </row>
    <row r="123" spans="2:11" ht="15" x14ac:dyDescent="0.15">
      <c r="B123" s="223" t="s">
        <v>281</v>
      </c>
      <c r="C123" s="224" t="s">
        <v>485</v>
      </c>
      <c r="D123" s="10" t="s">
        <v>13</v>
      </c>
      <c r="E123" s="225" t="s">
        <v>282</v>
      </c>
      <c r="F123" s="11" t="s">
        <v>283</v>
      </c>
      <c r="G123" s="83"/>
      <c r="H123" s="84"/>
      <c r="I123" s="156"/>
      <c r="J123" s="84"/>
      <c r="K123" s="84"/>
    </row>
    <row r="124" spans="2:11" ht="15" x14ac:dyDescent="0.15">
      <c r="B124" s="223"/>
      <c r="C124" s="224"/>
      <c r="D124" s="10" t="s">
        <v>14</v>
      </c>
      <c r="E124" s="226"/>
      <c r="F124" s="11" t="s">
        <v>486</v>
      </c>
      <c r="G124" s="83"/>
      <c r="H124" s="84"/>
      <c r="I124" s="156"/>
      <c r="J124" s="84"/>
      <c r="K124" s="84"/>
    </row>
    <row r="125" spans="2:11" ht="84" customHeight="1" x14ac:dyDescent="0.15">
      <c r="B125" s="223"/>
      <c r="C125" s="224"/>
      <c r="D125" s="10" t="s">
        <v>15</v>
      </c>
      <c r="E125" s="227"/>
      <c r="F125" s="11" t="s">
        <v>487</v>
      </c>
      <c r="G125" s="83"/>
      <c r="H125" s="84"/>
      <c r="I125" s="156"/>
      <c r="J125" s="84"/>
      <c r="K125" s="84"/>
    </row>
    <row r="126" spans="2:11" ht="30" x14ac:dyDescent="0.15">
      <c r="B126" s="223" t="s">
        <v>284</v>
      </c>
      <c r="C126" s="224" t="s">
        <v>285</v>
      </c>
      <c r="D126" s="10" t="s">
        <v>13</v>
      </c>
      <c r="E126" s="225" t="s">
        <v>47</v>
      </c>
      <c r="F126" s="11" t="s">
        <v>286</v>
      </c>
      <c r="G126" s="83"/>
      <c r="H126" s="84"/>
      <c r="I126" s="156"/>
      <c r="J126" s="84"/>
      <c r="K126" s="84"/>
    </row>
    <row r="127" spans="2:11" ht="37" customHeight="1" x14ac:dyDescent="0.15">
      <c r="B127" s="223"/>
      <c r="C127" s="224"/>
      <c r="D127" s="10" t="s">
        <v>14</v>
      </c>
      <c r="E127" s="226"/>
      <c r="F127" s="11" t="s">
        <v>287</v>
      </c>
      <c r="G127" s="83"/>
      <c r="H127" s="84"/>
      <c r="I127" s="156"/>
      <c r="J127" s="84"/>
      <c r="K127" s="84"/>
    </row>
    <row r="128" spans="2:11" ht="45.5" customHeight="1" x14ac:dyDescent="0.15">
      <c r="B128" s="223"/>
      <c r="C128" s="224"/>
      <c r="D128" s="10" t="s">
        <v>15</v>
      </c>
      <c r="E128" s="227"/>
      <c r="F128" s="11" t="s">
        <v>288</v>
      </c>
      <c r="G128" s="83"/>
      <c r="H128" s="84"/>
      <c r="I128" s="156"/>
      <c r="J128" s="84"/>
      <c r="K128" s="84"/>
    </row>
    <row r="129" spans="2:11" ht="30" x14ac:dyDescent="0.15">
      <c r="B129" s="228" t="s">
        <v>289</v>
      </c>
      <c r="C129" s="230" t="s">
        <v>290</v>
      </c>
      <c r="D129" s="10" t="s">
        <v>14</v>
      </c>
      <c r="E129" s="225" t="s">
        <v>47</v>
      </c>
      <c r="F129" s="11" t="s">
        <v>291</v>
      </c>
      <c r="G129" s="83"/>
      <c r="H129" s="84"/>
      <c r="I129" s="156"/>
      <c r="J129" s="84"/>
      <c r="K129" s="84"/>
    </row>
    <row r="130" spans="2:11" ht="56" customHeight="1" x14ac:dyDescent="0.15">
      <c r="B130" s="229"/>
      <c r="C130" s="231"/>
      <c r="D130" s="10" t="s">
        <v>15</v>
      </c>
      <c r="E130" s="227"/>
      <c r="F130" s="11" t="s">
        <v>292</v>
      </c>
      <c r="G130" s="83"/>
      <c r="H130" s="84"/>
      <c r="I130" s="156"/>
      <c r="J130" s="84"/>
      <c r="K130" s="84"/>
    </row>
    <row r="131" spans="2:11" ht="91" x14ac:dyDescent="0.15">
      <c r="B131" s="10" t="s">
        <v>293</v>
      </c>
      <c r="C131" s="11" t="s">
        <v>488</v>
      </c>
      <c r="D131" s="10" t="s">
        <v>15</v>
      </c>
      <c r="E131" s="12" t="s">
        <v>294</v>
      </c>
      <c r="F131" s="11" t="s">
        <v>295</v>
      </c>
      <c r="G131" s="83"/>
      <c r="H131" s="84"/>
      <c r="I131" s="156"/>
      <c r="J131" s="84"/>
      <c r="K131" s="84"/>
    </row>
    <row r="132" spans="2:11" s="5" customFormat="1" ht="34" x14ac:dyDescent="0.2">
      <c r="B132" s="4" t="s">
        <v>296</v>
      </c>
      <c r="C132" s="8" t="s">
        <v>5</v>
      </c>
      <c r="D132" s="8" t="s">
        <v>6</v>
      </c>
      <c r="E132" s="9" t="s">
        <v>25</v>
      </c>
      <c r="F132" s="9" t="s">
        <v>26</v>
      </c>
      <c r="G132" s="9" t="s">
        <v>3</v>
      </c>
      <c r="H132" s="9" t="s">
        <v>10</v>
      </c>
      <c r="I132" s="9" t="str">
        <f>I17</f>
        <v>Categorización Hallazgo</v>
      </c>
      <c r="J132" s="9" t="s">
        <v>8</v>
      </c>
      <c r="K132" s="9" t="s">
        <v>4</v>
      </c>
    </row>
    <row r="133" spans="2:11" s="5" customFormat="1" ht="16" x14ac:dyDescent="0.2">
      <c r="B133" s="220" t="s">
        <v>297</v>
      </c>
      <c r="C133" s="221"/>
      <c r="D133" s="221"/>
      <c r="E133" s="221"/>
      <c r="F133" s="221"/>
      <c r="G133" s="221"/>
      <c r="H133" s="221"/>
      <c r="I133" s="221"/>
      <c r="J133" s="221"/>
      <c r="K133" s="222"/>
    </row>
    <row r="134" spans="2:11" ht="235.5" customHeight="1" x14ac:dyDescent="0.15">
      <c r="B134" s="10" t="s">
        <v>298</v>
      </c>
      <c r="C134" s="11" t="s">
        <v>489</v>
      </c>
      <c r="D134" s="10" t="s">
        <v>13</v>
      </c>
      <c r="E134" s="12" t="s">
        <v>490</v>
      </c>
      <c r="F134" s="11" t="s">
        <v>303</v>
      </c>
      <c r="G134" s="83"/>
      <c r="H134" s="84"/>
      <c r="I134" s="156"/>
      <c r="J134" s="84"/>
      <c r="K134" s="84"/>
    </row>
    <row r="135" spans="2:11" ht="148.5" customHeight="1" x14ac:dyDescent="0.15">
      <c r="B135" s="10" t="s">
        <v>302</v>
      </c>
      <c r="C135" s="11" t="s">
        <v>299</v>
      </c>
      <c r="D135" s="10" t="s">
        <v>13</v>
      </c>
      <c r="E135" s="182" t="s">
        <v>300</v>
      </c>
      <c r="F135" s="11" t="s">
        <v>301</v>
      </c>
      <c r="G135" s="83"/>
      <c r="H135" s="84"/>
      <c r="I135" s="156"/>
      <c r="J135" s="84"/>
      <c r="K135" s="84"/>
    </row>
    <row r="136" spans="2:11" s="5" customFormat="1" ht="16" x14ac:dyDescent="0.2">
      <c r="B136" s="220" t="s">
        <v>509</v>
      </c>
      <c r="C136" s="221"/>
      <c r="D136" s="221"/>
      <c r="E136" s="221"/>
      <c r="F136" s="221"/>
      <c r="G136" s="221"/>
      <c r="H136" s="221"/>
      <c r="I136" s="221"/>
      <c r="J136" s="221"/>
      <c r="K136" s="222"/>
    </row>
    <row r="137" spans="2:11" s="5" customFormat="1" ht="72" customHeight="1" x14ac:dyDescent="0.2">
      <c r="B137" s="232" t="s">
        <v>304</v>
      </c>
      <c r="C137" s="235" t="s">
        <v>305</v>
      </c>
      <c r="D137" s="10" t="s">
        <v>13</v>
      </c>
      <c r="E137" s="238" t="s">
        <v>506</v>
      </c>
      <c r="F137" s="11" t="s">
        <v>492</v>
      </c>
      <c r="G137" s="83"/>
      <c r="H137" s="84"/>
      <c r="I137" s="156"/>
      <c r="J137" s="84"/>
      <c r="K137" s="84"/>
    </row>
    <row r="138" spans="2:11" s="5" customFormat="1" ht="30" x14ac:dyDescent="0.2">
      <c r="B138" s="233"/>
      <c r="C138" s="236"/>
      <c r="D138" s="10" t="s">
        <v>14</v>
      </c>
      <c r="E138" s="239"/>
      <c r="F138" s="11" t="s">
        <v>491</v>
      </c>
      <c r="G138" s="83"/>
      <c r="H138" s="84"/>
      <c r="I138" s="156"/>
      <c r="J138" s="84"/>
      <c r="K138" s="84"/>
    </row>
    <row r="139" spans="2:11" ht="30" customHeight="1" x14ac:dyDescent="0.15">
      <c r="B139" s="234"/>
      <c r="C139" s="237"/>
      <c r="D139" s="10" t="s">
        <v>15</v>
      </c>
      <c r="E139" s="240"/>
      <c r="F139" s="11" t="s">
        <v>493</v>
      </c>
      <c r="G139" s="83"/>
      <c r="H139" s="84"/>
      <c r="I139" s="156"/>
      <c r="J139" s="84"/>
      <c r="K139" s="84"/>
    </row>
    <row r="140" spans="2:11" s="5" customFormat="1" ht="16" x14ac:dyDescent="0.2">
      <c r="B140" s="220" t="s">
        <v>306</v>
      </c>
      <c r="C140" s="221"/>
      <c r="D140" s="221"/>
      <c r="E140" s="221"/>
      <c r="F140" s="221"/>
      <c r="G140" s="221"/>
      <c r="H140" s="221"/>
      <c r="I140" s="221"/>
      <c r="J140" s="221"/>
      <c r="K140" s="222"/>
    </row>
    <row r="141" spans="2:11" ht="155.5" customHeight="1" x14ac:dyDescent="0.15">
      <c r="B141" s="10" t="s">
        <v>307</v>
      </c>
      <c r="C141" s="11" t="s">
        <v>494</v>
      </c>
      <c r="D141" s="10" t="s">
        <v>14</v>
      </c>
      <c r="E141" s="12" t="s">
        <v>308</v>
      </c>
      <c r="F141" s="11" t="s">
        <v>309</v>
      </c>
      <c r="G141" s="83"/>
      <c r="H141" s="84"/>
      <c r="I141" s="156"/>
      <c r="J141" s="84"/>
      <c r="K141" s="84"/>
    </row>
    <row r="142" spans="2:11" s="5" customFormat="1" ht="16" x14ac:dyDescent="0.2">
      <c r="B142" s="220" t="s">
        <v>310</v>
      </c>
      <c r="C142" s="221"/>
      <c r="D142" s="221"/>
      <c r="E142" s="221"/>
      <c r="F142" s="221"/>
      <c r="G142" s="221"/>
      <c r="H142" s="221"/>
      <c r="I142" s="221"/>
      <c r="J142" s="221"/>
      <c r="K142" s="222"/>
    </row>
    <row r="143" spans="2:11" ht="130" x14ac:dyDescent="0.15">
      <c r="B143" s="10" t="s">
        <v>311</v>
      </c>
      <c r="C143" s="11" t="s">
        <v>495</v>
      </c>
      <c r="D143" s="10" t="s">
        <v>14</v>
      </c>
      <c r="E143" s="182" t="s">
        <v>496</v>
      </c>
      <c r="F143" s="183" t="s">
        <v>497</v>
      </c>
      <c r="G143" s="83"/>
      <c r="H143" s="84"/>
      <c r="I143" s="156"/>
      <c r="J143" s="84"/>
      <c r="K143" s="84"/>
    </row>
    <row r="144" spans="2:11" s="5" customFormat="1" ht="34" x14ac:dyDescent="0.2">
      <c r="B144" s="4" t="s">
        <v>312</v>
      </c>
      <c r="C144" s="8" t="s">
        <v>5</v>
      </c>
      <c r="D144" s="8" t="s">
        <v>6</v>
      </c>
      <c r="E144" s="9" t="s">
        <v>25</v>
      </c>
      <c r="F144" s="9" t="s">
        <v>26</v>
      </c>
      <c r="G144" s="9" t="s">
        <v>3</v>
      </c>
      <c r="H144" s="9" t="s">
        <v>10</v>
      </c>
      <c r="I144" s="9" t="str">
        <f>I17</f>
        <v>Categorización Hallazgo</v>
      </c>
      <c r="J144" s="9" t="s">
        <v>8</v>
      </c>
      <c r="K144" s="9" t="s">
        <v>4</v>
      </c>
    </row>
    <row r="145" spans="2:11" ht="52" x14ac:dyDescent="0.15">
      <c r="B145" s="10" t="s">
        <v>313</v>
      </c>
      <c r="C145" s="11" t="s">
        <v>314</v>
      </c>
      <c r="D145" s="131" t="s">
        <v>366</v>
      </c>
      <c r="E145" s="182" t="s">
        <v>498</v>
      </c>
      <c r="F145" s="11" t="s">
        <v>315</v>
      </c>
      <c r="G145" s="83"/>
      <c r="H145" s="84"/>
      <c r="I145" s="156"/>
      <c r="J145" s="84"/>
    </row>
    <row r="146" spans="2:11" ht="169" x14ac:dyDescent="0.15">
      <c r="B146" s="10" t="s">
        <v>316</v>
      </c>
      <c r="C146" s="11" t="s">
        <v>499</v>
      </c>
      <c r="D146" s="10" t="s">
        <v>14</v>
      </c>
      <c r="E146" s="12" t="s">
        <v>318</v>
      </c>
      <c r="F146" s="11" t="s">
        <v>319</v>
      </c>
      <c r="G146" s="83"/>
      <c r="H146" s="84"/>
      <c r="I146" s="156"/>
      <c r="J146" s="84"/>
      <c r="K146" s="84"/>
    </row>
    <row r="147" spans="2:11" ht="78" x14ac:dyDescent="0.15">
      <c r="B147" s="10" t="s">
        <v>317</v>
      </c>
      <c r="C147" s="11" t="s">
        <v>320</v>
      </c>
      <c r="D147" s="10" t="s">
        <v>14</v>
      </c>
      <c r="E147" s="12" t="s">
        <v>321</v>
      </c>
      <c r="F147" s="11" t="s">
        <v>322</v>
      </c>
      <c r="G147" s="83"/>
      <c r="H147" s="84"/>
      <c r="I147" s="156"/>
      <c r="J147" s="84"/>
      <c r="K147" s="84"/>
    </row>
  </sheetData>
  <sheetProtection sheet="1" autoFilter="0"/>
  <autoFilter ref="D3:J147" xr:uid="{961A94A0-9F6A-4956-9DD1-43C6D104C591}"/>
  <mergeCells count="65">
    <mergeCell ref="B33:K33"/>
    <mergeCell ref="B13:B15"/>
    <mergeCell ref="C13:C15"/>
    <mergeCell ref="B18:K18"/>
    <mergeCell ref="B19:B20"/>
    <mergeCell ref="C19:C20"/>
    <mergeCell ref="E19:E20"/>
    <mergeCell ref="B22:K22"/>
    <mergeCell ref="B27:K27"/>
    <mergeCell ref="B28:B29"/>
    <mergeCell ref="C28:C29"/>
    <mergeCell ref="E28:E29"/>
    <mergeCell ref="B69:K69"/>
    <mergeCell ref="B42:K42"/>
    <mergeCell ref="B47:K47"/>
    <mergeCell ref="B49:B51"/>
    <mergeCell ref="C49:C51"/>
    <mergeCell ref="E49:E51"/>
    <mergeCell ref="B56:B57"/>
    <mergeCell ref="C56:C57"/>
    <mergeCell ref="E56:E57"/>
    <mergeCell ref="B60:K60"/>
    <mergeCell ref="B62:K62"/>
    <mergeCell ref="B91:B93"/>
    <mergeCell ref="C91:C93"/>
    <mergeCell ref="E91:E93"/>
    <mergeCell ref="B74:K74"/>
    <mergeCell ref="B75:B77"/>
    <mergeCell ref="C75:C77"/>
    <mergeCell ref="E75:E77"/>
    <mergeCell ref="B78:B80"/>
    <mergeCell ref="C78:C80"/>
    <mergeCell ref="E78:E80"/>
    <mergeCell ref="B81:B83"/>
    <mergeCell ref="C81:C83"/>
    <mergeCell ref="E81:E83"/>
    <mergeCell ref="B86:K86"/>
    <mergeCell ref="B89:K89"/>
    <mergeCell ref="B123:B125"/>
    <mergeCell ref="C123:C125"/>
    <mergeCell ref="E123:E125"/>
    <mergeCell ref="B96:B98"/>
    <mergeCell ref="C96:C98"/>
    <mergeCell ref="E96:E98"/>
    <mergeCell ref="B103:B104"/>
    <mergeCell ref="C103:C104"/>
    <mergeCell ref="E103:E104"/>
    <mergeCell ref="B111:K111"/>
    <mergeCell ref="B114:B115"/>
    <mergeCell ref="C114:C115"/>
    <mergeCell ref="E114:E115"/>
    <mergeCell ref="B117:K117"/>
    <mergeCell ref="B133:K133"/>
    <mergeCell ref="B136:K136"/>
    <mergeCell ref="B140:K140"/>
    <mergeCell ref="B142:K142"/>
    <mergeCell ref="B126:B128"/>
    <mergeCell ref="C126:C128"/>
    <mergeCell ref="E126:E128"/>
    <mergeCell ref="B129:B130"/>
    <mergeCell ref="C129:C130"/>
    <mergeCell ref="E129:E130"/>
    <mergeCell ref="B137:B139"/>
    <mergeCell ref="C137:C139"/>
    <mergeCell ref="E137:E139"/>
  </mergeCells>
  <conditionalFormatting sqref="D5:D10">
    <cfRule type="cellIs" dxfId="120" priority="388" operator="equal">
      <formula>"Básico"</formula>
    </cfRule>
    <cfRule type="cellIs" dxfId="119" priority="387" operator="equal">
      <formula>"Medio"</formula>
    </cfRule>
    <cfRule type="cellIs" dxfId="118" priority="386" operator="equal">
      <formula>"Avanzado"</formula>
    </cfRule>
  </conditionalFormatting>
  <conditionalFormatting sqref="D12:D16">
    <cfRule type="cellIs" dxfId="117" priority="172" operator="equal">
      <formula>"Avanzado"</formula>
    </cfRule>
    <cfRule type="cellIs" dxfId="116" priority="173" operator="equal">
      <formula>"Medio"</formula>
    </cfRule>
    <cfRule type="cellIs" dxfId="115" priority="174" operator="equal">
      <formula>"Básico"</formula>
    </cfRule>
  </conditionalFormatting>
  <conditionalFormatting sqref="D19:D21">
    <cfRule type="cellIs" dxfId="114" priority="269" operator="equal">
      <formula>"Avanzado"</formula>
    </cfRule>
    <cfRule type="cellIs" dxfId="113" priority="270" operator="equal">
      <formula>"Medio"</formula>
    </cfRule>
    <cfRule type="cellIs" dxfId="112" priority="271" operator="equal">
      <formula>"Básico"</formula>
    </cfRule>
  </conditionalFormatting>
  <conditionalFormatting sqref="D23">
    <cfRule type="cellIs" dxfId="111" priority="170" operator="equal">
      <formula>"Medio"</formula>
    </cfRule>
  </conditionalFormatting>
  <conditionalFormatting sqref="D23:D25">
    <cfRule type="cellIs" dxfId="110" priority="171" operator="equal">
      <formula>"Básico"</formula>
    </cfRule>
    <cfRule type="cellIs" dxfId="109" priority="169" operator="equal">
      <formula>"Avanzado"</formula>
    </cfRule>
  </conditionalFormatting>
  <conditionalFormatting sqref="D24:D25">
    <cfRule type="cellIs" dxfId="108" priority="273" operator="equal">
      <formula>"Medio"</formula>
    </cfRule>
  </conditionalFormatting>
  <conditionalFormatting sqref="D28">
    <cfRule type="cellIs" dxfId="107" priority="167" operator="equal">
      <formula>"Medio"</formula>
    </cfRule>
  </conditionalFormatting>
  <conditionalFormatting sqref="D28:D32">
    <cfRule type="cellIs" dxfId="106" priority="114" operator="equal">
      <formula>"Básico"</formula>
    </cfRule>
    <cfRule type="cellIs" dxfId="105" priority="112" operator="equal">
      <formula>"Avanzado"</formula>
    </cfRule>
  </conditionalFormatting>
  <conditionalFormatting sqref="D29:D32">
    <cfRule type="cellIs" dxfId="104" priority="113" operator="equal">
      <formula>"Medio"</formula>
    </cfRule>
  </conditionalFormatting>
  <conditionalFormatting sqref="D34:D39">
    <cfRule type="cellIs" dxfId="103" priority="324" operator="equal">
      <formula>"Medio"</formula>
    </cfRule>
  </conditionalFormatting>
  <conditionalFormatting sqref="D34:D41">
    <cfRule type="cellIs" dxfId="102" priority="162" operator="equal">
      <formula>"Básico"</formula>
    </cfRule>
    <cfRule type="cellIs" dxfId="101" priority="160" operator="equal">
      <formula>"Avanzado"</formula>
    </cfRule>
  </conditionalFormatting>
  <conditionalFormatting sqref="D40">
    <cfRule type="cellIs" dxfId="100" priority="161" operator="equal">
      <formula>"Medio"</formula>
    </cfRule>
  </conditionalFormatting>
  <conditionalFormatting sqref="D41">
    <cfRule type="cellIs" dxfId="99" priority="279" operator="equal">
      <formula>"Medio"</formula>
    </cfRule>
  </conditionalFormatting>
  <conditionalFormatting sqref="D43:D44">
    <cfRule type="cellIs" dxfId="98" priority="155" operator="equal">
      <formula>"Medio"</formula>
    </cfRule>
  </conditionalFormatting>
  <conditionalFormatting sqref="D43:D46">
    <cfRule type="cellIs" dxfId="97" priority="154" operator="equal">
      <formula>"Avanzado"</formula>
    </cfRule>
    <cfRule type="cellIs" dxfId="96" priority="156" operator="equal">
      <formula>"Básico"</formula>
    </cfRule>
  </conditionalFormatting>
  <conditionalFormatting sqref="D45:D46">
    <cfRule type="cellIs" dxfId="95" priority="282" operator="equal">
      <formula>"Medio"</formula>
    </cfRule>
  </conditionalFormatting>
  <conditionalFormatting sqref="D48:D51">
    <cfRule type="cellIs" dxfId="94" priority="285" operator="equal">
      <formula>"Medio"</formula>
    </cfRule>
  </conditionalFormatting>
  <conditionalFormatting sqref="D48:D59">
    <cfRule type="cellIs" dxfId="93" priority="151" operator="equal">
      <formula>"Avanzado"</formula>
    </cfRule>
    <cfRule type="cellIs" dxfId="92" priority="153" operator="equal">
      <formula>"Básico"</formula>
    </cfRule>
  </conditionalFormatting>
  <conditionalFormatting sqref="D52">
    <cfRule type="cellIs" dxfId="91" priority="152" operator="equal">
      <formula>"Medio"</formula>
    </cfRule>
  </conditionalFormatting>
  <conditionalFormatting sqref="D53:D59">
    <cfRule type="cellIs" dxfId="90" priority="288" operator="equal">
      <formula>"Medio"</formula>
    </cfRule>
  </conditionalFormatting>
  <conditionalFormatting sqref="D61">
    <cfRule type="cellIs" dxfId="89" priority="149" operator="equal">
      <formula>"Medio"</formula>
    </cfRule>
    <cfRule type="cellIs" dxfId="88" priority="150" operator="equal">
      <formula>"Básico"</formula>
    </cfRule>
    <cfRule type="cellIs" dxfId="87" priority="148" operator="equal">
      <formula>"Avanzado"</formula>
    </cfRule>
  </conditionalFormatting>
  <conditionalFormatting sqref="D63">
    <cfRule type="cellIs" dxfId="86" priority="146" operator="equal">
      <formula>"Medio"</formula>
    </cfRule>
  </conditionalFormatting>
  <conditionalFormatting sqref="D63:D68">
    <cfRule type="cellIs" dxfId="85" priority="147" operator="equal">
      <formula>"Básico"</formula>
    </cfRule>
    <cfRule type="cellIs" dxfId="84" priority="145" operator="equal">
      <formula>"Avanzado"</formula>
    </cfRule>
  </conditionalFormatting>
  <conditionalFormatting sqref="D64:D68">
    <cfRule type="cellIs" dxfId="83" priority="297" operator="equal">
      <formula>"Medio"</formula>
    </cfRule>
  </conditionalFormatting>
  <conditionalFormatting sqref="D70:D71">
    <cfRule type="cellIs" dxfId="82" priority="300" operator="equal">
      <formula>"Medio"</formula>
    </cfRule>
  </conditionalFormatting>
  <conditionalFormatting sqref="D70:D72">
    <cfRule type="cellIs" dxfId="81" priority="144" operator="equal">
      <formula>"Básico"</formula>
    </cfRule>
    <cfRule type="cellIs" dxfId="80" priority="142" operator="equal">
      <formula>"Avanzado"</formula>
    </cfRule>
  </conditionalFormatting>
  <conditionalFormatting sqref="D72">
    <cfRule type="cellIs" dxfId="79" priority="143" operator="equal">
      <formula>"Medio"</formula>
    </cfRule>
  </conditionalFormatting>
  <conditionalFormatting sqref="D75:D85">
    <cfRule type="cellIs" dxfId="78" priority="304" operator="equal">
      <formula>"Básico"</formula>
    </cfRule>
    <cfRule type="cellIs" dxfId="77" priority="303" operator="equal">
      <formula>"Medio"</formula>
    </cfRule>
    <cfRule type="cellIs" dxfId="76" priority="302" operator="equal">
      <formula>"Avanzado"</formula>
    </cfRule>
  </conditionalFormatting>
  <conditionalFormatting sqref="D87:D88">
    <cfRule type="cellIs" dxfId="75" priority="136" operator="equal">
      <formula>"Avanzado"</formula>
    </cfRule>
    <cfRule type="cellIs" dxfId="74" priority="137" operator="equal">
      <formula>"Medio"</formula>
    </cfRule>
    <cfRule type="cellIs" dxfId="73" priority="138" operator="equal">
      <formula>"Básico"</formula>
    </cfRule>
  </conditionalFormatting>
  <conditionalFormatting sqref="D90:D102">
    <cfRule type="cellIs" dxfId="72" priority="258" operator="equal">
      <formula>"Medio"</formula>
    </cfRule>
  </conditionalFormatting>
  <conditionalFormatting sqref="D90:D110">
    <cfRule type="cellIs" dxfId="71" priority="135" operator="equal">
      <formula>"Básico"</formula>
    </cfRule>
    <cfRule type="cellIs" dxfId="70" priority="133" operator="equal">
      <formula>"Avanzado"</formula>
    </cfRule>
  </conditionalFormatting>
  <conditionalFormatting sqref="D103">
    <cfRule type="cellIs" dxfId="69" priority="134" operator="equal">
      <formula>"Medio"</formula>
    </cfRule>
  </conditionalFormatting>
  <conditionalFormatting sqref="D104:D110">
    <cfRule type="cellIs" dxfId="68" priority="252" operator="equal">
      <formula>"Medio"</formula>
    </cfRule>
  </conditionalFormatting>
  <conditionalFormatting sqref="D112:D114">
    <cfRule type="cellIs" dxfId="67" priority="125" operator="equal">
      <formula>"Medio"</formula>
    </cfRule>
  </conditionalFormatting>
  <conditionalFormatting sqref="D112:D116">
    <cfRule type="cellIs" dxfId="66" priority="126" operator="equal">
      <formula>"Básico"</formula>
    </cfRule>
    <cfRule type="cellIs" dxfId="65" priority="124" operator="equal">
      <formula>"Avanzado"</formula>
    </cfRule>
  </conditionalFormatting>
  <conditionalFormatting sqref="D115:D116">
    <cfRule type="cellIs" dxfId="64" priority="240" operator="equal">
      <formula>"Medio"</formula>
    </cfRule>
  </conditionalFormatting>
  <conditionalFormatting sqref="D118:D119">
    <cfRule type="cellIs" dxfId="63" priority="119" operator="equal">
      <formula>"Medio"</formula>
    </cfRule>
  </conditionalFormatting>
  <conditionalFormatting sqref="D118:D121">
    <cfRule type="cellIs" dxfId="62" priority="109" operator="equal">
      <formula>"Avanzado"</formula>
    </cfRule>
    <cfRule type="cellIs" dxfId="61" priority="111" operator="equal">
      <formula>"Básico"</formula>
    </cfRule>
  </conditionalFormatting>
  <conditionalFormatting sqref="D120">
    <cfRule type="cellIs" dxfId="60" priority="234" operator="equal">
      <formula>"Medio"</formula>
    </cfRule>
  </conditionalFormatting>
  <conditionalFormatting sqref="D121">
    <cfRule type="cellIs" dxfId="59" priority="110" operator="equal">
      <formula>"Medio"</formula>
    </cfRule>
  </conditionalFormatting>
  <conditionalFormatting sqref="D123:D131">
    <cfRule type="cellIs" dxfId="58" priority="223" operator="equal">
      <formula>"Básico"</formula>
    </cfRule>
    <cfRule type="cellIs" dxfId="57" priority="222" operator="equal">
      <formula>"Medio"</formula>
    </cfRule>
    <cfRule type="cellIs" dxfId="56" priority="221" operator="equal">
      <formula>"Avanzado"</formula>
    </cfRule>
  </conditionalFormatting>
  <conditionalFormatting sqref="D134:D135">
    <cfRule type="cellIs" dxfId="55" priority="217" operator="equal">
      <formula>"Básico"</formula>
    </cfRule>
    <cfRule type="cellIs" dxfId="54" priority="216" operator="equal">
      <formula>"Medio"</formula>
    </cfRule>
    <cfRule type="cellIs" dxfId="53" priority="215" operator="equal">
      <formula>"Avanzado"</formula>
    </cfRule>
  </conditionalFormatting>
  <conditionalFormatting sqref="D137:D139">
    <cfRule type="cellIs" dxfId="52" priority="106" operator="equal">
      <formula>"Avanzado"</formula>
    </cfRule>
    <cfRule type="cellIs" dxfId="51" priority="107" operator="equal">
      <formula>"Medio"</formula>
    </cfRule>
    <cfRule type="cellIs" dxfId="50" priority="108" operator="equal">
      <formula>"Básico"</formula>
    </cfRule>
  </conditionalFormatting>
  <conditionalFormatting sqref="D141">
    <cfRule type="cellIs" dxfId="49" priority="209" operator="equal">
      <formula>"Avanzado"</formula>
    </cfRule>
    <cfRule type="cellIs" dxfId="48" priority="210" operator="equal">
      <formula>"Medio"</formula>
    </cfRule>
    <cfRule type="cellIs" dxfId="47" priority="211" operator="equal">
      <formula>"Básico"</formula>
    </cfRule>
  </conditionalFormatting>
  <conditionalFormatting sqref="D143">
    <cfRule type="cellIs" dxfId="46" priority="206" operator="equal">
      <formula>"Avanzado"</formula>
    </cfRule>
    <cfRule type="cellIs" dxfId="45" priority="208" operator="equal">
      <formula>"Básico"</formula>
    </cfRule>
    <cfRule type="cellIs" dxfId="44" priority="207" operator="equal">
      <formula>"Medio"</formula>
    </cfRule>
  </conditionalFormatting>
  <conditionalFormatting sqref="D145">
    <cfRule type="cellIs" dxfId="43" priority="116" operator="equal">
      <formula>"Medio"</formula>
    </cfRule>
  </conditionalFormatting>
  <conditionalFormatting sqref="D145:D147">
    <cfRule type="cellIs" dxfId="42" priority="115" operator="equal">
      <formula>"Avanzado"</formula>
    </cfRule>
    <cfRule type="cellIs" dxfId="41" priority="117" operator="equal">
      <formula>"Básico"</formula>
    </cfRule>
  </conditionalFormatting>
  <conditionalFormatting sqref="D146:D147">
    <cfRule type="cellIs" dxfId="40" priority="201" operator="equal">
      <formula>"Medio"</formula>
    </cfRule>
  </conditionalFormatting>
  <conditionalFormatting sqref="G14">
    <cfRule type="expression" dxfId="39" priority="17">
      <formula>AND($G$13="NO", $G$14="SI")</formula>
    </cfRule>
  </conditionalFormatting>
  <conditionalFormatting sqref="G15">
    <cfRule type="expression" dxfId="38" priority="16">
      <formula>OR(AND($G$13="SI",$G$14="NO",$G$15="SI"), AND($G$13="NO",$G$14="SI",$G$15="SI"), AND($G$13="NO",$G$14="NO",$G$15="SI"))</formula>
    </cfRule>
  </conditionalFormatting>
  <conditionalFormatting sqref="G20">
    <cfRule type="expression" dxfId="37" priority="15">
      <formula>AND($G$19="NO",$G$20="SI")</formula>
    </cfRule>
  </conditionalFormatting>
  <conditionalFormatting sqref="G29">
    <cfRule type="expression" dxfId="36" priority="14">
      <formula>AND($G$28="NO",$G$29="SI")</formula>
    </cfRule>
  </conditionalFormatting>
  <conditionalFormatting sqref="G76">
    <cfRule type="expression" dxfId="35" priority="18">
      <formula>AND(#REF!="NO",$G$76="SI")</formula>
    </cfRule>
  </conditionalFormatting>
  <conditionalFormatting sqref="G77">
    <cfRule type="expression" dxfId="34" priority="19">
      <formula>OR(AND(#REF!="SI",$G$76="NO",$G$77="SI"), AND(#REF!="NO",$G$76="SI",$G$77="SI"), AND(#REF!="NO",$G$76="NO",$G$77="SI"))</formula>
    </cfRule>
  </conditionalFormatting>
  <conditionalFormatting sqref="G79">
    <cfRule type="expression" dxfId="33" priority="13">
      <formula>AND($G$78="NO",$G$79="SI")</formula>
    </cfRule>
  </conditionalFormatting>
  <conditionalFormatting sqref="G80">
    <cfRule type="expression" dxfId="32" priority="12">
      <formula>OR(AND($G$78="SI",$G$79="NO",$G$80="SI"), AND($G$78="NO",$G$79="SI",$G$80="SI"), AND($G$78="NO",$G$79="NO",$G$80="SI"))</formula>
    </cfRule>
  </conditionalFormatting>
  <conditionalFormatting sqref="G92">
    <cfRule type="expression" dxfId="31" priority="11">
      <formula>AND($G$91="NO",$G$92="SI")</formula>
    </cfRule>
  </conditionalFormatting>
  <conditionalFormatting sqref="G93">
    <cfRule type="expression" dxfId="30" priority="10">
      <formula>OR(AND($G$91="SI",$G$92="NO",$G$93="SI"), AND($G$91="NO",$G$92="SI",$G$93="SI"), AND($G$91="NO",$G$92="NO",$G$93="SI"))</formula>
    </cfRule>
  </conditionalFormatting>
  <conditionalFormatting sqref="G97">
    <cfRule type="expression" dxfId="29" priority="9">
      <formula>AND($G$96="NO",$G$97="SI")</formula>
    </cfRule>
  </conditionalFormatting>
  <conditionalFormatting sqref="G98">
    <cfRule type="expression" dxfId="28" priority="8">
      <formula>OR(AND($G$96="SI",$G$97="NO",$G$98="SI"), AND($G$96="NO",$G$97="SI",$G$98="SI"), AND($G$96="NO",$G$97="NO",$G$98="SI"))</formula>
    </cfRule>
  </conditionalFormatting>
  <conditionalFormatting sqref="G104">
    <cfRule type="expression" dxfId="27" priority="7">
      <formula>AND($G$103="NO",$G$104="SI")</formula>
    </cfRule>
  </conditionalFormatting>
  <conditionalFormatting sqref="G115">
    <cfRule type="expression" dxfId="26" priority="6">
      <formula>AND($G$114="NO",$G$115="SI")</formula>
    </cfRule>
  </conditionalFormatting>
  <conditionalFormatting sqref="G124">
    <cfRule type="expression" dxfId="25" priority="5">
      <formula>AND($G$123="NO",$G$124="SI")</formula>
    </cfRule>
  </conditionalFormatting>
  <conditionalFormatting sqref="G125">
    <cfRule type="expression" dxfId="24" priority="4">
      <formula>OR(AND($G$123="SI",$G$124="NO",$G$125="SI"), AND($G$123="NO",$G$124="SI",$G$125="SI"), AND($G$123="NO",$G$124="NO",$G$125="SI"))</formula>
    </cfRule>
  </conditionalFormatting>
  <conditionalFormatting sqref="G127">
    <cfRule type="expression" dxfId="23" priority="3">
      <formula>AND($G$126="NO",$G$127="SI")</formula>
    </cfRule>
  </conditionalFormatting>
  <conditionalFormatting sqref="G128">
    <cfRule type="expression" dxfId="22" priority="2">
      <formula>OR(AND($G$126="SI",$G$127="NO",$G$128="SI"), AND($G$126="NO",$G$127="SI",$G$128="SI"), AND($G$126="NO",$G$127="NO",$G$128="SI"))</formula>
    </cfRule>
  </conditionalFormatting>
  <conditionalFormatting sqref="G130">
    <cfRule type="expression" dxfId="21" priority="1">
      <formula>AND($G$129="NO",$G$130="SI")</formula>
    </cfRule>
  </conditionalFormatting>
  <dataValidations count="3">
    <dataValidation type="list" allowBlank="1" showInputMessage="1" showErrorMessage="1" sqref="D10 D146:D147 D90:D102 D7:D8 D143 D141 D134:D135 D123:D131 D115:D116 D104:D110 D70:D71 D75:D85 D64:D68 D48:D51 D53:D59 D45:D46 D41 D29:D32 D24:D25 D13:D16 D19:D21 D120 D137:D139 D34:D39" xr:uid="{68DE5D4E-3EA4-4A8A-8903-B1E92A607304}">
      <formula1>$Q$5:$Q$7</formula1>
    </dataValidation>
    <dataValidation type="list" allowBlank="1" showInputMessage="1" showErrorMessage="1" sqref="G5:G10 G145:G147 G143 G141 G137:G139 G134:G135 G123:G131 G118:G121 G112:G116 G90:G110 G87:G88 G63:G68 G61 G34:G41 G43:G46 G28:G32 G23:G25 G19:G21 G12:G16 G48:G59 G70:G71 G75:G85" xr:uid="{8ABB5586-5A7A-9745-A741-DF5C06651966}">
      <formula1>$Q$9:$Q$10</formula1>
    </dataValidation>
    <dataValidation type="list" allowBlank="1" showInputMessage="1" showErrorMessage="1" sqref="I12:I16 I19:I21 I23:I25 I28:I32 I43:I46 I48:I59 I61 I63:I68 I70:I72 I8:I10 I87:I88 I90:I110 I112:I116 I118:I121 I123:I131 I134:I135 I141 I143 I145:I147 I137:I139 I34:I41 I5:I6 I75:I85" xr:uid="{7644B148-DE4E-1146-89D4-C8402CB5F964}">
      <formula1>$R$5:$R$9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EBB47-6E7C-4793-850A-4BE3FB7F421D}">
  <dimension ref="B5:Y36"/>
  <sheetViews>
    <sheetView showGridLines="0" zoomScale="118" zoomScaleNormal="85" workbookViewId="0">
      <pane ySplit="7" topLeftCell="A17" activePane="bottomLeft" state="frozen"/>
      <selection pane="bottomLeft" activeCell="H35" sqref="H35"/>
    </sheetView>
  </sheetViews>
  <sheetFormatPr baseColWidth="10" defaultColWidth="8.6640625" defaultRowHeight="15" x14ac:dyDescent="0.2"/>
  <cols>
    <col min="2" max="2" width="61.6640625" bestFit="1" customWidth="1"/>
    <col min="3" max="3" width="9.6640625" customWidth="1"/>
    <col min="4" max="4" width="13.5" customWidth="1"/>
    <col min="5" max="5" width="10.1640625" customWidth="1"/>
    <col min="6" max="6" width="10.5" customWidth="1"/>
    <col min="7" max="7" width="11.83203125" customWidth="1"/>
    <col min="8" max="8" width="12.5" customWidth="1"/>
    <col min="9" max="9" width="13" customWidth="1"/>
    <col min="10" max="10" width="10.33203125" customWidth="1"/>
    <col min="11" max="11" width="11.5" customWidth="1"/>
    <col min="12" max="12" width="10.1640625" customWidth="1"/>
    <col min="13" max="13" width="10.6640625" customWidth="1"/>
    <col min="14" max="14" width="11.33203125" customWidth="1"/>
    <col min="15" max="15" width="12.1640625" customWidth="1"/>
    <col min="17" max="17" width="13.6640625" customWidth="1"/>
    <col min="18" max="18" width="31.1640625" bestFit="1" customWidth="1"/>
    <col min="19" max="19" width="10.6640625" customWidth="1"/>
    <col min="20" max="20" width="4.5" customWidth="1"/>
    <col min="21" max="21" width="35" bestFit="1" customWidth="1"/>
    <col min="22" max="22" width="11.1640625" customWidth="1"/>
    <col min="23" max="24" width="7" customWidth="1"/>
    <col min="25" max="25" width="9.83203125" customWidth="1"/>
    <col min="26" max="26" width="2.83203125" customWidth="1"/>
  </cols>
  <sheetData>
    <row r="5" spans="2:25" ht="16" thickBot="1" x14ac:dyDescent="0.25"/>
    <row r="6" spans="2:25" ht="29.5" customHeight="1" thickBot="1" x14ac:dyDescent="0.25">
      <c r="H6" s="241" t="s">
        <v>370</v>
      </c>
      <c r="I6" s="242"/>
      <c r="J6" s="241" t="s">
        <v>369</v>
      </c>
      <c r="K6" s="242"/>
      <c r="L6" s="241" t="s">
        <v>368</v>
      </c>
      <c r="M6" s="243"/>
      <c r="N6" s="241" t="s">
        <v>367</v>
      </c>
      <c r="O6" s="243"/>
      <c r="R6" s="192" t="s">
        <v>343</v>
      </c>
    </row>
    <row r="7" spans="2:25" ht="16" thickBot="1" x14ac:dyDescent="0.25">
      <c r="B7" s="181" t="s">
        <v>323</v>
      </c>
      <c r="C7" s="16" t="s">
        <v>324</v>
      </c>
      <c r="D7" s="133" t="s">
        <v>366</v>
      </c>
      <c r="E7" s="134" t="s">
        <v>13</v>
      </c>
      <c r="F7" s="135" t="s">
        <v>14</v>
      </c>
      <c r="G7" s="136" t="s">
        <v>15</v>
      </c>
      <c r="H7" s="123" t="s">
        <v>324</v>
      </c>
      <c r="I7" s="123" t="s">
        <v>325</v>
      </c>
      <c r="J7" s="17" t="s">
        <v>324</v>
      </c>
      <c r="K7" s="18" t="s">
        <v>325</v>
      </c>
      <c r="L7" s="17" t="s">
        <v>324</v>
      </c>
      <c r="M7" s="19" t="s">
        <v>325</v>
      </c>
      <c r="N7" s="123" t="s">
        <v>324</v>
      </c>
      <c r="O7" s="20" t="s">
        <v>325</v>
      </c>
      <c r="R7" s="10" t="str">
        <f>IF(OR(R10&lt;100%,R11&lt;70%),"No Certificación UPEFH", IF(AND(R10=100%, R11&gt;=70%, R11&lt;100%),"UPEFH Básico", IF(AND(R10=100%,R11=100%, R12&lt;100%, R13&lt;80%),"UPEFH Medio", "UPEFH Avanzado")))</f>
        <v>No Certificación UPEFH</v>
      </c>
    </row>
    <row r="8" spans="2:25" ht="22" thickBot="1" x14ac:dyDescent="0.25">
      <c r="B8" s="21" t="str">
        <f>'3. Check-list UPEFH'!B4</f>
        <v>4. CONTEXTO</v>
      </c>
      <c r="C8" s="22">
        <f>COUNTA('3. Check-list UPEFH'!D5:D10)</f>
        <v>6</v>
      </c>
      <c r="D8" s="132">
        <f>COUNTIF('3. Check-list UPEFH'!D5:D10, "Obligatorio")</f>
        <v>2</v>
      </c>
      <c r="E8" s="23">
        <f>COUNTIF('3. Check-list UPEFH'!D5:D10, "Básico")</f>
        <v>3</v>
      </c>
      <c r="F8" s="24">
        <f>COUNTIF('3. Check-list UPEFH'!D5:D10, "Medio")</f>
        <v>1</v>
      </c>
      <c r="G8" s="24">
        <f>COUNTIF('3. Check-list UPEFH'!D5:D10, "Avanzado")</f>
        <v>0</v>
      </c>
      <c r="H8" s="25">
        <f>COUNTIFS('3. Check-list UPEFH'!D5:D10,"Obligatorio",'3. Check-list UPEFH'!G5:G10,"SI")</f>
        <v>0</v>
      </c>
      <c r="I8" s="26">
        <f>IF(D8=0, "NA", H8/D8)</f>
        <v>0</v>
      </c>
      <c r="J8" s="25">
        <f>COUNTIFS('3. Check-list UPEFH'!D5:D10,"Básico",'3. Check-list UPEFH'!G5:G10,"SI")</f>
        <v>0</v>
      </c>
      <c r="K8" s="26">
        <f t="shared" ref="K8:K30" si="0">IF(E8=0, "NA", J8/E8)</f>
        <v>0</v>
      </c>
      <c r="L8" s="25">
        <f>COUNTIFS('3. Check-list UPEFH'!D5:D10,"Medio",'3. Check-list UPEFH'!G5:G10,"SI")</f>
        <v>0</v>
      </c>
      <c r="M8" s="111">
        <f t="shared" ref="M8:M36" si="1">IF(F8=0, "NA", L8/F8)</f>
        <v>0</v>
      </c>
      <c r="N8" s="25">
        <f>COUNTIFS('3. Check-list UPEFH'!D5:D10,"Avanzado",'3. Check-list UPEFH'!G5:G10,"SI")</f>
        <v>0</v>
      </c>
      <c r="O8" s="124" t="str">
        <f t="shared" ref="O8:O36" si="2">IF(G8=0, "NA", N8/G8)</f>
        <v>NA</v>
      </c>
      <c r="U8" s="27" t="s">
        <v>334</v>
      </c>
      <c r="V8" s="27"/>
      <c r="W8" s="27"/>
      <c r="X8" s="27"/>
      <c r="Y8" s="27"/>
    </row>
    <row r="9" spans="2:25" x14ac:dyDescent="0.2">
      <c r="B9" s="28" t="str">
        <f>'3. Check-list UPEFH'!B11</f>
        <v>5. LIDERAZGO</v>
      </c>
      <c r="C9" s="24">
        <f>COUNTA('3. Check-list UPEFH'!D12:D16)</f>
        <v>5</v>
      </c>
      <c r="D9" s="24">
        <f>COUNTIF('3. Check-list UPEFH'!D12:D16, "Obligatorio")</f>
        <v>1</v>
      </c>
      <c r="E9" s="23">
        <f>COUNTIF('3. Check-list UPEFH'!D12:D16, "Básico")</f>
        <v>1</v>
      </c>
      <c r="F9" s="24">
        <f>COUNTIF('3. Check-list UPEFH'!D12:D16, "Medio")</f>
        <v>1</v>
      </c>
      <c r="G9" s="24">
        <f>COUNTIF('3. Check-list UPEFH'!D12:D16, "Avanzado")</f>
        <v>2</v>
      </c>
      <c r="H9" s="29">
        <f>COUNTIFS('3. Check-list UPEFH'!D12:D16,"Obligatorio",'3. Check-list UPEFH'!G12:G16,"SI")</f>
        <v>0</v>
      </c>
      <c r="I9" s="30">
        <f t="shared" ref="I9:I36" si="3">IF(D9=0, "NA", H9/D9)</f>
        <v>0</v>
      </c>
      <c r="J9" s="29">
        <f>COUNTIFS('3. Check-list UPEFH'!D12:D16,"Básico",'3. Check-list UPEFH'!G12:G16,"SI")</f>
        <v>0</v>
      </c>
      <c r="K9" s="30">
        <f t="shared" si="0"/>
        <v>0</v>
      </c>
      <c r="L9" s="29">
        <f>COUNTIFS('3. Check-list UPEFH'!D12:D16,"Medio",'3. Check-list UPEFH'!G12:G16,"SI")</f>
        <v>0</v>
      </c>
      <c r="M9" s="112">
        <f t="shared" si="1"/>
        <v>0</v>
      </c>
      <c r="N9" s="29">
        <f>COUNTIFS('3. Check-list UPEFH'!D12:D16,"Avanzado",'3. Check-list UPEFH'!G12:G16,"SI")</f>
        <v>0</v>
      </c>
      <c r="O9" s="121">
        <f t="shared" si="2"/>
        <v>0</v>
      </c>
      <c r="Q9" s="32" t="s">
        <v>344</v>
      </c>
      <c r="R9" s="33" t="s">
        <v>345</v>
      </c>
    </row>
    <row r="10" spans="2:25" x14ac:dyDescent="0.2">
      <c r="B10" s="34" t="str">
        <f>'3. Check-list UPEFH'!B17</f>
        <v>6. PLANIFICACIÓN</v>
      </c>
      <c r="C10" s="24">
        <f t="shared" ref="C10:H10" si="4">C11+C12</f>
        <v>6</v>
      </c>
      <c r="D10" s="24">
        <f t="shared" si="4"/>
        <v>1</v>
      </c>
      <c r="E10" s="23">
        <f t="shared" si="4"/>
        <v>3</v>
      </c>
      <c r="F10" s="24">
        <f t="shared" si="4"/>
        <v>2</v>
      </c>
      <c r="G10" s="24">
        <f t="shared" si="4"/>
        <v>0</v>
      </c>
      <c r="H10" s="35">
        <f t="shared" si="4"/>
        <v>0</v>
      </c>
      <c r="I10" s="31">
        <f t="shared" si="3"/>
        <v>0</v>
      </c>
      <c r="J10" s="35">
        <f>J11+J12</f>
        <v>0</v>
      </c>
      <c r="K10" s="31">
        <f t="shared" si="0"/>
        <v>0</v>
      </c>
      <c r="L10" s="35">
        <f>L11+L12</f>
        <v>0</v>
      </c>
      <c r="M10" s="112">
        <f t="shared" si="1"/>
        <v>0</v>
      </c>
      <c r="N10" s="35">
        <f>N11+N12</f>
        <v>0</v>
      </c>
      <c r="O10" s="121" t="str">
        <f t="shared" si="2"/>
        <v>NA</v>
      </c>
      <c r="Q10" s="36" t="s">
        <v>372</v>
      </c>
      <c r="R10" s="37">
        <f>I36</f>
        <v>5.2631578947368418E-2</v>
      </c>
      <c r="V10" s="38" t="s">
        <v>366</v>
      </c>
      <c r="W10" s="38" t="s">
        <v>339</v>
      </c>
      <c r="X10" s="38" t="s">
        <v>340</v>
      </c>
      <c r="Y10" s="38" t="s">
        <v>341</v>
      </c>
    </row>
    <row r="11" spans="2:25" x14ac:dyDescent="0.2">
      <c r="B11" s="39" t="str">
        <f>'3. Check-list UPEFH'!B18:K18</f>
        <v>6.1 RIESGOS Y OPORTUNIDADES</v>
      </c>
      <c r="C11" s="40">
        <f>COUNTA('3. Check-list UPEFH'!D19:D21)</f>
        <v>3</v>
      </c>
      <c r="D11" s="40">
        <f>COUNTIF('3. Check-list UPEFH'!D19:D21, "Obligatorio")</f>
        <v>0</v>
      </c>
      <c r="E11" s="41">
        <f>COUNTIF('3. Check-list UPEFH'!D19:D21, "Básico")</f>
        <v>1</v>
      </c>
      <c r="F11" s="40">
        <f>COUNTIF('3. Check-list UPEFH'!D19:D21, "Medio")</f>
        <v>2</v>
      </c>
      <c r="G11" s="40">
        <f>COUNTIF('3. Check-list UPEFH'!D19:D21, "Avanzado")</f>
        <v>0</v>
      </c>
      <c r="H11" s="42">
        <f>COUNTIFS('3. Check-list UPEFH'!D19:D21,"Obligatorio",'3. Check-list UPEFH'!G19:G21,"SI")</f>
        <v>0</v>
      </c>
      <c r="I11" s="43" t="str">
        <f t="shared" si="3"/>
        <v>NA</v>
      </c>
      <c r="J11" s="42">
        <f>COUNTIFS('3. Check-list UPEFH'!D19:D21,"Básico",'3. Check-list UPEFH'!G19:G21,"SI")</f>
        <v>0</v>
      </c>
      <c r="K11" s="43">
        <f t="shared" si="0"/>
        <v>0</v>
      </c>
      <c r="L11" s="42">
        <f>COUNTIFS('3. Check-list UPEFH'!D19:D21,"Medio",'3. Check-list UPEFH'!G19:G21,"SI")</f>
        <v>0</v>
      </c>
      <c r="M11" s="113">
        <f t="shared" si="1"/>
        <v>0</v>
      </c>
      <c r="N11" s="42">
        <f>COUNTIFS('3. Check-list UPEFH'!D19:D21,"Avanzado",'3. Check-list UPEFH'!G19:G21,"SI")</f>
        <v>0</v>
      </c>
      <c r="O11" s="125" t="str">
        <f t="shared" si="2"/>
        <v>NA</v>
      </c>
      <c r="Q11" s="36" t="s">
        <v>339</v>
      </c>
      <c r="R11" s="37">
        <f>K36</f>
        <v>0</v>
      </c>
      <c r="U11" s="10" t="s">
        <v>335</v>
      </c>
      <c r="V11" s="38" t="s">
        <v>371</v>
      </c>
      <c r="W11" s="38" t="s">
        <v>414</v>
      </c>
      <c r="X11" s="38"/>
      <c r="Y11" s="44" t="s">
        <v>333</v>
      </c>
    </row>
    <row r="12" spans="2:25" x14ac:dyDescent="0.2">
      <c r="B12" s="45" t="str">
        <f>'3. Check-list UPEFH'!B22:K22</f>
        <v>6.2 OBJETIVOS</v>
      </c>
      <c r="C12" s="46">
        <f>COUNTA('3. Check-list UPEFH'!D23:D25)</f>
        <v>3</v>
      </c>
      <c r="D12" s="46">
        <f>COUNTIF('3. Check-list UPEFH'!D23:D25, "Obligatorio")</f>
        <v>1</v>
      </c>
      <c r="E12" s="47">
        <f>COUNTIF('3. Check-list UPEFH'!D23:D25, "Básico")</f>
        <v>2</v>
      </c>
      <c r="F12" s="46">
        <f>COUNTIF('3. Check-list UPEFH'!D23:D25, "Medio")</f>
        <v>0</v>
      </c>
      <c r="G12" s="46">
        <f>COUNTIF('3. Check-list UPEFH'!D23:D25, "Avanzado")</f>
        <v>0</v>
      </c>
      <c r="H12" s="48">
        <f>COUNTIFS('3. Check-list UPEFH'!D23:D25,"Obligatorio",'3. Check-list UPEFH'!G23:G25,"SI")</f>
        <v>0</v>
      </c>
      <c r="I12" s="49">
        <f t="shared" si="3"/>
        <v>0</v>
      </c>
      <c r="J12" s="48">
        <f>COUNTIFS('3. Check-list UPEFH'!D23:D25,"Básico",'3. Check-list UPEFH'!G23:G25,"SI")</f>
        <v>0</v>
      </c>
      <c r="K12" s="49">
        <f t="shared" si="0"/>
        <v>0</v>
      </c>
      <c r="L12" s="48">
        <f>COUNTIFS('3. Check-list UPEFH'!D23:D25,"Medio",'3. Check-list UPEFH'!G23:G25,"SI")</f>
        <v>0</v>
      </c>
      <c r="M12" s="114" t="str">
        <f t="shared" si="1"/>
        <v>NA</v>
      </c>
      <c r="N12" s="48">
        <f>COUNTIFS('3. Check-list UPEFH'!D23:D25,"Avanzado",'3. Check-list UPEFH'!G23:G25,"SI")</f>
        <v>0</v>
      </c>
      <c r="O12" s="126" t="str">
        <f t="shared" si="2"/>
        <v>NA</v>
      </c>
      <c r="Q12" s="36" t="s">
        <v>340</v>
      </c>
      <c r="R12" s="37">
        <f>M36</f>
        <v>0</v>
      </c>
      <c r="U12" s="10" t="s">
        <v>336</v>
      </c>
      <c r="V12" s="52">
        <v>1</v>
      </c>
      <c r="W12" s="52" t="s">
        <v>342</v>
      </c>
      <c r="X12" s="53"/>
      <c r="Y12" s="44" t="s">
        <v>333</v>
      </c>
    </row>
    <row r="13" spans="2:25" ht="16" thickBot="1" x14ac:dyDescent="0.25">
      <c r="B13" s="54" t="str">
        <f>'3. Check-list UPEFH'!B26</f>
        <v>7. GESTIÓN DE LOS RECURSOS</v>
      </c>
      <c r="C13" s="24">
        <f t="shared" ref="C13:H13" si="5">C14+C17+C21+C22</f>
        <v>39</v>
      </c>
      <c r="D13" s="24">
        <f t="shared" si="5"/>
        <v>7</v>
      </c>
      <c r="E13" s="23">
        <f t="shared" si="5"/>
        <v>12</v>
      </c>
      <c r="F13" s="24">
        <f t="shared" si="5"/>
        <v>14</v>
      </c>
      <c r="G13" s="24">
        <f t="shared" si="5"/>
        <v>6</v>
      </c>
      <c r="H13" s="35">
        <f t="shared" si="5"/>
        <v>1</v>
      </c>
      <c r="I13" s="31">
        <f t="shared" si="3"/>
        <v>0.14285714285714285</v>
      </c>
      <c r="J13" s="35">
        <f>J14+J17+J21+J22</f>
        <v>0</v>
      </c>
      <c r="K13" s="31">
        <f t="shared" si="0"/>
        <v>0</v>
      </c>
      <c r="L13" s="35">
        <f>L14+L17+L21+L22</f>
        <v>0</v>
      </c>
      <c r="M13" s="112">
        <f t="shared" si="1"/>
        <v>0</v>
      </c>
      <c r="N13" s="35">
        <f>N14+N17+N21+N22</f>
        <v>0</v>
      </c>
      <c r="O13" s="121">
        <f t="shared" si="2"/>
        <v>0</v>
      </c>
      <c r="Q13" s="50" t="s">
        <v>341</v>
      </c>
      <c r="R13" s="51">
        <f>O36</f>
        <v>0</v>
      </c>
      <c r="U13" s="10" t="s">
        <v>338</v>
      </c>
      <c r="V13" s="55">
        <v>1</v>
      </c>
      <c r="W13" s="52">
        <v>1</v>
      </c>
      <c r="X13" s="44" t="s">
        <v>342</v>
      </c>
      <c r="Y13" s="44" t="s">
        <v>333</v>
      </c>
    </row>
    <row r="14" spans="2:25" x14ac:dyDescent="0.2">
      <c r="B14" s="56" t="s">
        <v>65</v>
      </c>
      <c r="C14" s="57">
        <f t="shared" ref="C14:H14" si="6">C15+C16</f>
        <v>13</v>
      </c>
      <c r="D14" s="57">
        <f t="shared" si="6"/>
        <v>2</v>
      </c>
      <c r="E14" s="58">
        <f t="shared" si="6"/>
        <v>3</v>
      </c>
      <c r="F14" s="57">
        <f t="shared" si="6"/>
        <v>6</v>
      </c>
      <c r="G14" s="57">
        <f t="shared" si="6"/>
        <v>2</v>
      </c>
      <c r="H14" s="59">
        <f t="shared" si="6"/>
        <v>1</v>
      </c>
      <c r="I14" s="60">
        <f t="shared" si="3"/>
        <v>0.5</v>
      </c>
      <c r="J14" s="59">
        <f>J15+J16</f>
        <v>0</v>
      </c>
      <c r="K14" s="60">
        <f t="shared" si="0"/>
        <v>0</v>
      </c>
      <c r="L14" s="59">
        <f>L15+L16</f>
        <v>0</v>
      </c>
      <c r="M14" s="115">
        <f t="shared" si="1"/>
        <v>0</v>
      </c>
      <c r="N14" s="59">
        <f>N15+N16</f>
        <v>0</v>
      </c>
      <c r="O14" s="127">
        <f t="shared" si="2"/>
        <v>0</v>
      </c>
      <c r="U14" s="10" t="s">
        <v>337</v>
      </c>
      <c r="V14" s="55">
        <v>1</v>
      </c>
      <c r="W14" s="55">
        <v>1</v>
      </c>
      <c r="X14" s="187">
        <v>1</v>
      </c>
      <c r="Y14" s="44" t="s">
        <v>500</v>
      </c>
    </row>
    <row r="15" spans="2:25" x14ac:dyDescent="0.2">
      <c r="B15" s="39" t="s">
        <v>327</v>
      </c>
      <c r="C15" s="40">
        <f>COUNTA('3. Check-list UPEFH'!D28:D32)</f>
        <v>5</v>
      </c>
      <c r="D15" s="40">
        <f>COUNTIF('3. Check-list UPEFH'!D28:D32, "Obligatorio")</f>
        <v>1</v>
      </c>
      <c r="E15" s="41">
        <f>COUNTIF('3. Check-list UPEFH'!D28:D32, "Básico")</f>
        <v>1</v>
      </c>
      <c r="F15" s="40">
        <f>COUNTIF('3. Check-list UPEFH'!D28:D32, "Medio")</f>
        <v>3</v>
      </c>
      <c r="G15" s="40">
        <f>COUNTIF('3. Check-list UPEFH'!D28:D32, "Avanzado")</f>
        <v>0</v>
      </c>
      <c r="H15" s="42">
        <f>COUNTIFS('3. Check-list UPEFH'!D28:D32,"Obligatorio",'3. Check-list UPEFH'!G28:G32,"SI")</f>
        <v>1</v>
      </c>
      <c r="I15" s="43">
        <f t="shared" si="3"/>
        <v>1</v>
      </c>
      <c r="J15" s="42">
        <f>COUNTIFS('3. Check-list UPEFH'!D28:D32,"Básico",'3. Check-list UPEFH'!G28:G32,"SI")</f>
        <v>0</v>
      </c>
      <c r="K15" s="43">
        <f t="shared" si="0"/>
        <v>0</v>
      </c>
      <c r="L15" s="42">
        <f>COUNTIFS('3. Check-list UPEFH'!D28:D32,"Medio",'3. Check-list UPEFH'!G28:G32,"SI")</f>
        <v>0</v>
      </c>
      <c r="M15" s="113">
        <f t="shared" si="1"/>
        <v>0</v>
      </c>
      <c r="N15" s="42">
        <f>COUNTIFS('3. Check-list UPEFH'!D28:D32,"Avanzado",'3. Check-list UPEFH'!G28:G32,"SI")</f>
        <v>0</v>
      </c>
      <c r="O15" s="125" t="str">
        <f t="shared" si="2"/>
        <v>NA</v>
      </c>
      <c r="U15" s="7"/>
      <c r="V15" s="188"/>
      <c r="W15" s="189"/>
      <c r="X15" s="190"/>
      <c r="Y15" s="190"/>
    </row>
    <row r="16" spans="2:25" x14ac:dyDescent="0.2">
      <c r="B16" s="45" t="s">
        <v>328</v>
      </c>
      <c r="C16" s="46">
        <f>COUNTA('3. Check-list UPEFH'!D34:D41)</f>
        <v>8</v>
      </c>
      <c r="D16" s="46">
        <f>COUNTIF('3. Check-list UPEFH'!D34:D41, "Obligatorio")</f>
        <v>1</v>
      </c>
      <c r="E16" s="47">
        <f>COUNTIF('3. Check-list UPEFH'!D34:D41, "Básico")</f>
        <v>2</v>
      </c>
      <c r="F16" s="46">
        <f>COUNTIF('3. Check-list UPEFH'!D34:D41, "Medio")</f>
        <v>3</v>
      </c>
      <c r="G16" s="46">
        <f>COUNTIF('3. Check-list UPEFH'!D34:D41, "Avanzado")</f>
        <v>2</v>
      </c>
      <c r="H16" s="48">
        <f>COUNTIFS('3. Check-list UPEFH'!D34:D41,"Obligatorio",'3. Check-list UPEFH'!G34:G41,"SI")</f>
        <v>0</v>
      </c>
      <c r="I16" s="49">
        <f t="shared" si="3"/>
        <v>0</v>
      </c>
      <c r="J16" s="48">
        <f>COUNTIFS('3. Check-list UPEFH'!D34:D41,"Básico",'3. Check-list UPEFH'!G34:G41,"SI")</f>
        <v>0</v>
      </c>
      <c r="K16" s="49">
        <f t="shared" si="0"/>
        <v>0</v>
      </c>
      <c r="L16" s="48">
        <f>COUNTIFS('3. Check-list UPEFH'!D34:D41,"Medio",'3. Check-list UPEFH'!G34:G41,"SI")</f>
        <v>0</v>
      </c>
      <c r="M16" s="114">
        <f t="shared" si="1"/>
        <v>0</v>
      </c>
      <c r="N16" s="48">
        <f>COUNTIFS('3. Check-list UPEFH'!D34:D41,"Avanzado",'3. Check-list UPEFH'!G34:G41,"SI")</f>
        <v>0</v>
      </c>
      <c r="O16" s="126">
        <f t="shared" si="2"/>
        <v>0</v>
      </c>
    </row>
    <row r="17" spans="2:25" x14ac:dyDescent="0.2">
      <c r="B17" s="56" t="s">
        <v>332</v>
      </c>
      <c r="C17" s="57">
        <f t="shared" ref="C17:H17" si="7">C18+C19+C20</f>
        <v>17</v>
      </c>
      <c r="D17" s="57">
        <f t="shared" si="7"/>
        <v>3</v>
      </c>
      <c r="E17" s="58">
        <f t="shared" si="7"/>
        <v>7</v>
      </c>
      <c r="F17" s="57">
        <f t="shared" si="7"/>
        <v>3</v>
      </c>
      <c r="G17" s="57">
        <f t="shared" si="7"/>
        <v>4</v>
      </c>
      <c r="H17" s="59">
        <f t="shared" si="7"/>
        <v>0</v>
      </c>
      <c r="I17" s="60">
        <f t="shared" si="3"/>
        <v>0</v>
      </c>
      <c r="J17" s="59">
        <f>J18+J19+J20</f>
        <v>0</v>
      </c>
      <c r="K17" s="60">
        <f t="shared" si="0"/>
        <v>0</v>
      </c>
      <c r="L17" s="59">
        <f>L18+L19+L20</f>
        <v>0</v>
      </c>
      <c r="M17" s="115">
        <f t="shared" si="1"/>
        <v>0</v>
      </c>
      <c r="N17" s="59">
        <f>N18+N19+N20</f>
        <v>0</v>
      </c>
      <c r="O17" s="127">
        <f t="shared" si="2"/>
        <v>0</v>
      </c>
      <c r="U17" s="7"/>
      <c r="V17" s="188"/>
      <c r="W17" s="188"/>
      <c r="X17" s="191"/>
      <c r="Y17" s="190"/>
    </row>
    <row r="18" spans="2:25" x14ac:dyDescent="0.2">
      <c r="B18" s="39" t="s">
        <v>329</v>
      </c>
      <c r="C18" s="40">
        <f>COUNTA('3. Check-list UPEFH'!D43:D46)</f>
        <v>4</v>
      </c>
      <c r="D18" s="40">
        <f>COUNTIF('3. Check-list UPEFH'!D43:D46, "Obligatorio")</f>
        <v>1</v>
      </c>
      <c r="E18" s="41">
        <f>COUNTIF('3. Check-list UPEFH'!D43:D46, "Básico")</f>
        <v>3</v>
      </c>
      <c r="F18" s="40">
        <f>COUNTIF('3. Check-list UPEFH'!D43:D46, "Medio")</f>
        <v>0</v>
      </c>
      <c r="G18" s="40">
        <f>COUNTIF('3. Check-list UPEFH'!D43:D46, "Avanzado")</f>
        <v>0</v>
      </c>
      <c r="H18" s="42">
        <f>COUNTIFS('3. Check-list UPEFH'!D43:D46,"Obligatorio",'3. Check-list UPEFH'!G43:G46,"SI")</f>
        <v>0</v>
      </c>
      <c r="I18" s="43">
        <f t="shared" si="3"/>
        <v>0</v>
      </c>
      <c r="J18" s="42">
        <f>COUNTIFS('3. Check-list UPEFH'!D43:D46,"Básico",'3. Check-list UPEFH'!G43:G46,"SI")</f>
        <v>0</v>
      </c>
      <c r="K18" s="43">
        <f t="shared" si="0"/>
        <v>0</v>
      </c>
      <c r="L18" s="42">
        <f>COUNTIFS('3. Check-list UPEFH'!D43:D46,"Medio",'3. Check-list UPEFH'!G43:G46,"SI")</f>
        <v>0</v>
      </c>
      <c r="M18" s="113" t="str">
        <f t="shared" si="1"/>
        <v>NA</v>
      </c>
      <c r="N18" s="42">
        <f>COUNTIFS('3. Check-list UPEFH'!D43:D46,"Avanzado",'3. Check-list UPEFH'!G43:G46,"SI")</f>
        <v>0</v>
      </c>
      <c r="O18" s="125" t="str">
        <f t="shared" si="2"/>
        <v>NA</v>
      </c>
    </row>
    <row r="19" spans="2:25" x14ac:dyDescent="0.2">
      <c r="B19" s="184" t="s">
        <v>330</v>
      </c>
      <c r="C19" s="61">
        <f>COUNTA('3. Check-list UPEFH'!D48:D59)</f>
        <v>12</v>
      </c>
      <c r="D19" s="61">
        <f>COUNTIF('3. Check-list UPEFH'!D48:D59, "Obligatorio")</f>
        <v>1</v>
      </c>
      <c r="E19" s="62">
        <f>COUNTIF('3. Check-list UPEFH'!D48:D59, "Básico")</f>
        <v>4</v>
      </c>
      <c r="F19" s="61">
        <f>COUNTIF('3. Check-list UPEFH'!D48:D59, "Medio")</f>
        <v>3</v>
      </c>
      <c r="G19" s="61">
        <f>COUNTIF('3. Check-list UPEFH'!D48:D59, "Avanzado")</f>
        <v>4</v>
      </c>
      <c r="H19" s="63">
        <f>COUNTIFS('3. Check-list UPEFH'!D48:D59,"Obligatorio",'3. Check-list UPEFH'!G48:G59,"SI")</f>
        <v>0</v>
      </c>
      <c r="I19" s="64">
        <f t="shared" si="3"/>
        <v>0</v>
      </c>
      <c r="J19" s="63">
        <f>COUNTIFS('3. Check-list UPEFH'!D48:D59,"Básico",'3. Check-list UPEFH'!G48:G59,"SI")</f>
        <v>0</v>
      </c>
      <c r="K19" s="64">
        <f t="shared" si="0"/>
        <v>0</v>
      </c>
      <c r="L19" s="63">
        <f>COUNTIFS('3. Check-list UPEFH'!D48:D59,"Medio",'3. Check-list UPEFH'!G48:G59,"SI")</f>
        <v>0</v>
      </c>
      <c r="M19" s="116">
        <f t="shared" si="1"/>
        <v>0</v>
      </c>
      <c r="N19" s="63">
        <f>COUNTIFS('3. Check-list UPEFH'!D48:D59,"Avanzado",'3. Check-list UPEFH'!G48:G59,"SI")</f>
        <v>0</v>
      </c>
      <c r="O19" s="128">
        <f t="shared" si="2"/>
        <v>0</v>
      </c>
    </row>
    <row r="20" spans="2:25" x14ac:dyDescent="0.2">
      <c r="B20" s="39" t="s">
        <v>331</v>
      </c>
      <c r="C20" s="46">
        <f>COUNTA('3. Check-list UPEFH'!D61)</f>
        <v>1</v>
      </c>
      <c r="D20" s="46">
        <f>COUNTIF('3. Check-list UPEFH'!D61, "Obligatorio")</f>
        <v>1</v>
      </c>
      <c r="E20" s="47">
        <f>COUNTIF('3. Check-list UPEFH'!D61, "Básico")</f>
        <v>0</v>
      </c>
      <c r="F20" s="46">
        <f>COUNTIF('3. Check-list UPEFH'!D61, "Medio")</f>
        <v>0</v>
      </c>
      <c r="G20" s="46">
        <f>COUNTIF('3. Check-list UPEFH'!D61, "Avanzado")</f>
        <v>0</v>
      </c>
      <c r="H20" s="48">
        <f>COUNTIFS('3. Check-list UPEFH'!D61,"Obligatorio",'3. Check-list UPEFH'!G61,"SI")</f>
        <v>0</v>
      </c>
      <c r="I20" s="49">
        <f t="shared" si="3"/>
        <v>0</v>
      </c>
      <c r="J20" s="48">
        <f>COUNTIFS('3. Check-list UPEFH'!D61,"Básico",'3. Check-list UPEFH'!G61,"SI")</f>
        <v>0</v>
      </c>
      <c r="K20" s="49" t="str">
        <f t="shared" si="0"/>
        <v>NA</v>
      </c>
      <c r="L20" s="48">
        <f>COUNTIFS('3. Check-list UPEFH'!D61,"Medio",'3. Check-list UPEFH'!G61,"SI")</f>
        <v>0</v>
      </c>
      <c r="M20" s="114" t="str">
        <f t="shared" si="1"/>
        <v>NA</v>
      </c>
      <c r="N20" s="48">
        <f>COUNTIFS('3. Check-list UPEFH'!D61,"Avanzado",'3. Check-list UPEFH'!G61,"SI")</f>
        <v>0</v>
      </c>
      <c r="O20" s="126" t="str">
        <f t="shared" si="2"/>
        <v>NA</v>
      </c>
    </row>
    <row r="21" spans="2:25" x14ac:dyDescent="0.2">
      <c r="B21" s="56" t="str">
        <f>'3. Check-list UPEFH'!B62:K62</f>
        <v>7.3 COMUNICACIÓN</v>
      </c>
      <c r="C21" s="57">
        <f>COUNTA('3. Check-list UPEFH'!D63:D68)</f>
        <v>6</v>
      </c>
      <c r="D21" s="57">
        <f>COUNTIF('3. Check-list UPEFH'!D63:D68, "Obligatorio")</f>
        <v>1</v>
      </c>
      <c r="E21" s="58">
        <f>COUNTIF('3. Check-list UPEFH'!D63:D68, "Básico")</f>
        <v>1</v>
      </c>
      <c r="F21" s="57">
        <f>COUNTIF('3. Check-list UPEFH'!D63:D68, "Medio")</f>
        <v>4</v>
      </c>
      <c r="G21" s="57">
        <f>COUNTIF('3. Check-list UPEFH'!D63:D68, "Avanzado")</f>
        <v>0</v>
      </c>
      <c r="H21" s="59">
        <f>COUNTIFS('3. Check-list UPEFH'!D63:D68,"Obligatorio",'3. Check-list UPEFH'!G63:G68,"SI")</f>
        <v>0</v>
      </c>
      <c r="I21" s="60">
        <f t="shared" si="3"/>
        <v>0</v>
      </c>
      <c r="J21" s="59">
        <f>COUNTIFS('3. Check-list UPEFH'!D63:D68,"Básico",'3. Check-list UPEFH'!G63:G68,"SI")</f>
        <v>0</v>
      </c>
      <c r="K21" s="60">
        <f t="shared" si="0"/>
        <v>0</v>
      </c>
      <c r="L21" s="59">
        <f>COUNTIFS('3. Check-list UPEFH'!D63:D68,"Medio",'3. Check-list UPEFH'!G63:G68,"SI")</f>
        <v>0</v>
      </c>
      <c r="M21" s="115">
        <f t="shared" si="1"/>
        <v>0</v>
      </c>
      <c r="N21" s="59">
        <f>COUNTIFS('3. Check-list UPEFH'!D63:D68,"Avanzado",'3. Check-list UPEFH'!G63:G68,"SI")</f>
        <v>0</v>
      </c>
      <c r="O21" s="127" t="str">
        <f t="shared" si="2"/>
        <v>NA</v>
      </c>
    </row>
    <row r="22" spans="2:25" x14ac:dyDescent="0.2">
      <c r="B22" s="65" t="str">
        <f>'3. Check-list UPEFH'!B69:K69</f>
        <v>7.4 DOCUMENTACIÓN</v>
      </c>
      <c r="C22" s="57">
        <f>COUNTA('3. Check-list UPEFH'!D70:D72)</f>
        <v>3</v>
      </c>
      <c r="D22" s="57">
        <f>COUNTIF('3. Check-list UPEFH'!D70:D72, "Obligatorio")</f>
        <v>1</v>
      </c>
      <c r="E22" s="58">
        <f>COUNTIF('3. Check-list UPEFH'!D70:D72, "Básico")</f>
        <v>1</v>
      </c>
      <c r="F22" s="57">
        <f>COUNTIF('3. Check-list UPEFH'!D70:D72, "Medio")</f>
        <v>1</v>
      </c>
      <c r="G22" s="57">
        <f>COUNTIF('3. Check-list UPEFH'!D70:D72, "Avanzado")</f>
        <v>0</v>
      </c>
      <c r="H22" s="66">
        <f>COUNTIFS('3. Check-list UPEFH'!D70:D72,"Obligatorio",'3. Check-list UPEFH'!G70:G72,"SI")</f>
        <v>0</v>
      </c>
      <c r="I22" s="67">
        <f t="shared" si="3"/>
        <v>0</v>
      </c>
      <c r="J22" s="66">
        <f>COUNTIFS('3. Check-list UPEFH'!D70:D72,"Básico",'3. Check-list UPEFH'!G70:G72,"SI")</f>
        <v>0</v>
      </c>
      <c r="K22" s="67">
        <f t="shared" si="0"/>
        <v>0</v>
      </c>
      <c r="L22" s="66">
        <f>COUNTIFS('3. Check-list UPEFH'!D70:D72,"Medio",'3. Check-list UPEFH'!G70:G72,"SI")</f>
        <v>0</v>
      </c>
      <c r="M22" s="117">
        <f t="shared" si="1"/>
        <v>0</v>
      </c>
      <c r="N22" s="66">
        <f>COUNTIFS('3. Check-list UPEFH'!D70:D72,"Avanzado",'3. Check-list UPEFH'!G70:G72,"SI")</f>
        <v>0</v>
      </c>
      <c r="O22" s="129" t="str">
        <f t="shared" si="2"/>
        <v>NA</v>
      </c>
    </row>
    <row r="23" spans="2:25" x14ac:dyDescent="0.2">
      <c r="B23" s="68" t="str">
        <f>'3. Check-list UPEFH'!B73</f>
        <v>8. ATENCIÓN DEL PACIENTE EXTERNO EN LA FH</v>
      </c>
      <c r="C23" s="69">
        <f t="shared" ref="C23:H23" si="8">SUM(C24:C28)</f>
        <v>43</v>
      </c>
      <c r="D23" s="69">
        <f t="shared" si="8"/>
        <v>7</v>
      </c>
      <c r="E23" s="70">
        <f t="shared" si="8"/>
        <v>12</v>
      </c>
      <c r="F23" s="69">
        <f t="shared" si="8"/>
        <v>14</v>
      </c>
      <c r="G23" s="69">
        <f t="shared" si="8"/>
        <v>10</v>
      </c>
      <c r="H23" s="29">
        <f t="shared" si="8"/>
        <v>0</v>
      </c>
      <c r="I23" s="30">
        <f t="shared" si="3"/>
        <v>0</v>
      </c>
      <c r="J23" s="29">
        <f>SUM(J24:J28)</f>
        <v>0</v>
      </c>
      <c r="K23" s="30">
        <f t="shared" si="0"/>
        <v>0</v>
      </c>
      <c r="L23" s="29">
        <f>SUM(L24:L28)</f>
        <v>0</v>
      </c>
      <c r="M23" s="118">
        <f t="shared" si="1"/>
        <v>0</v>
      </c>
      <c r="N23" s="29">
        <f>SUM(N24:N28)</f>
        <v>0</v>
      </c>
      <c r="O23" s="130">
        <f t="shared" si="2"/>
        <v>0</v>
      </c>
    </row>
    <row r="24" spans="2:25" x14ac:dyDescent="0.2">
      <c r="B24" s="56" t="str">
        <f>'3. Check-list UPEFH'!B74:K74</f>
        <v>8.1 SELECCIÓN Y ESTRATIFICACIÓN DE PACIENTES</v>
      </c>
      <c r="C24" s="71">
        <f>COUNTA('3. Check-list UPEFH'!D75:D85)</f>
        <v>11</v>
      </c>
      <c r="D24" s="71">
        <f>COUNTIF('3. Check-list UPEFH'!D75:D85, "Obligatorio")</f>
        <v>0</v>
      </c>
      <c r="E24" s="58">
        <f>COUNTIF('3. Check-list UPEFH'!D75:D85, "Básico")</f>
        <v>4</v>
      </c>
      <c r="F24" s="57">
        <f>COUNTIF('3. Check-list UPEFH'!D75:D85, "Medio")</f>
        <v>4</v>
      </c>
      <c r="G24" s="57">
        <f>COUNTIF('3. Check-list UPEFH'!D75:D85, "Avanzado")</f>
        <v>3</v>
      </c>
      <c r="H24" s="59">
        <f>COUNTIFS('3. Check-list UPEFH'!D75:D85,"Obligatorio",'3. Check-list UPEFH'!G75:G85,"SI")</f>
        <v>0</v>
      </c>
      <c r="I24" s="60" t="str">
        <f t="shared" si="3"/>
        <v>NA</v>
      </c>
      <c r="J24" s="59">
        <f>COUNTIFS('3. Check-list UPEFH'!D75:D85,"Básico",'3. Check-list UPEFH'!G75:G85,"SI")</f>
        <v>0</v>
      </c>
      <c r="K24" s="60">
        <f t="shared" si="0"/>
        <v>0</v>
      </c>
      <c r="L24" s="59">
        <f>COUNTIFS('3. Check-list UPEFH'!D75:D85,"Medio",'3. Check-list UPEFH'!G75:G85,"SI")</f>
        <v>0</v>
      </c>
      <c r="M24" s="115">
        <f t="shared" si="1"/>
        <v>0</v>
      </c>
      <c r="N24" s="59">
        <f>COUNTIFS('3. Check-list UPEFH'!D75:D85,"Avanzado",'3. Check-list UPEFH'!G75:G85,"SI")</f>
        <v>0</v>
      </c>
      <c r="O24" s="127">
        <f t="shared" si="2"/>
        <v>0</v>
      </c>
    </row>
    <row r="25" spans="2:25" x14ac:dyDescent="0.2">
      <c r="B25" s="56" t="str">
        <f>'3. Check-list UPEFH'!B86:K86</f>
        <v>8.2 OPTIMIZACIÓN DE LA VALIDACIÓN DE LA PRESCRIPCIÓN MÉDICA</v>
      </c>
      <c r="C25" s="57">
        <f>COUNTA('3. Check-list UPEFH'!D87:D88)</f>
        <v>2</v>
      </c>
      <c r="D25" s="57">
        <f>COUNTIF('3. Check-list UPEFH'!D87:D88, "Obligatorio")</f>
        <v>1</v>
      </c>
      <c r="E25" s="58">
        <f>COUNTIF('3. Check-list UPEFH'!D87:D88, "Básico")</f>
        <v>1</v>
      </c>
      <c r="F25" s="57">
        <f>COUNTIF('3. Check-list UPEFH'!D87:D88, "Medio")</f>
        <v>0</v>
      </c>
      <c r="G25" s="57">
        <f>COUNTIF('3. Check-list UPEFH'!D87:D88, "Avanzado")</f>
        <v>0</v>
      </c>
      <c r="H25" s="59">
        <f>COUNTIFS('3. Check-list UPEFH'!D87:D88,"Obligatorio",'3. Check-list UPEFH'!G87:G88,"SI")</f>
        <v>0</v>
      </c>
      <c r="I25" s="60">
        <f t="shared" si="3"/>
        <v>0</v>
      </c>
      <c r="J25" s="59">
        <f>COUNTIFS('3. Check-list UPEFH'!D87:D88,"Básico",'3. Check-list UPEFH'!G87:G88,"SI")</f>
        <v>0</v>
      </c>
      <c r="K25" s="60">
        <f t="shared" si="0"/>
        <v>0</v>
      </c>
      <c r="L25" s="59">
        <f>COUNTIFS('3. Check-list UPEFH'!D87:D88,"Medio",'3. Check-list UPEFH'!G87:G88,"SI")</f>
        <v>0</v>
      </c>
      <c r="M25" s="115" t="str">
        <f t="shared" si="1"/>
        <v>NA</v>
      </c>
      <c r="N25" s="59">
        <f>COUNTIFS('3. Check-list UPEFH'!D87:D88,"Avanzado",'3. Check-list UPEFH'!G87:G88,"SI")</f>
        <v>0</v>
      </c>
      <c r="O25" s="127" t="str">
        <f t="shared" si="2"/>
        <v>NA</v>
      </c>
    </row>
    <row r="26" spans="2:25" x14ac:dyDescent="0.2">
      <c r="B26" s="56" t="str">
        <f>'3. Check-list UPEFH'!B89:K89</f>
        <v xml:space="preserve">8.3 ATENCIÓN FARMACÉUTICA Y SEGUIMIENTO FARMACOTERAPÉUTICO									</v>
      </c>
      <c r="C26" s="57">
        <f>COUNTA('3. Check-list UPEFH'!D90:D110)</f>
        <v>21</v>
      </c>
      <c r="D26" s="57">
        <f>COUNTIF('3. Check-list UPEFH'!D90:D110, "Obligatorio")</f>
        <v>1</v>
      </c>
      <c r="E26" s="58">
        <f>COUNTIF('3. Check-list UPEFH'!D90:D110, "Básico")</f>
        <v>4</v>
      </c>
      <c r="F26" s="57">
        <f>COUNTIF('3. Check-list UPEFH'!D90:D110, "Medio")</f>
        <v>10</v>
      </c>
      <c r="G26" s="57">
        <f>COUNTIF('3. Check-list UPEFH'!D90:D110, "Avanzado")</f>
        <v>6</v>
      </c>
      <c r="H26" s="59">
        <f>COUNTIFS('3. Check-list UPEFH'!D90:D110,"Obligatorio",'3. Check-list UPEFH'!G90:G110,"SI")</f>
        <v>0</v>
      </c>
      <c r="I26" s="60">
        <f t="shared" si="3"/>
        <v>0</v>
      </c>
      <c r="J26" s="59">
        <f>COUNTIFS('3. Check-list UPEFH'!D90:D110,"Básico",'3. Check-list UPEFH'!G90:G110,"SI")</f>
        <v>0</v>
      </c>
      <c r="K26" s="60">
        <f t="shared" si="0"/>
        <v>0</v>
      </c>
      <c r="L26" s="59">
        <f>COUNTIFS('3. Check-list UPEFH'!D90:D110,"Medio",'3. Check-list UPEFH'!G90:G110,"SI")</f>
        <v>0</v>
      </c>
      <c r="M26" s="115">
        <f t="shared" si="1"/>
        <v>0</v>
      </c>
      <c r="N26" s="59">
        <f>COUNTIFS('3. Check-list UPEFH'!D90:D110,"Avanzado",'3. Check-list UPEFH'!G90:G110,"SI")</f>
        <v>0</v>
      </c>
      <c r="O26" s="127">
        <f t="shared" si="2"/>
        <v>0</v>
      </c>
    </row>
    <row r="27" spans="2:25" x14ac:dyDescent="0.2">
      <c r="B27" s="56" t="str">
        <f>'3. Check-list UPEFH'!B111:K111</f>
        <v>8.4 DISPENSACIÓN</v>
      </c>
      <c r="C27" s="57">
        <f>COUNTA('3. Check-list UPEFH'!D112:D116)</f>
        <v>5</v>
      </c>
      <c r="D27" s="57">
        <f>COUNTIF('3. Check-list UPEFH'!D112:D116, "Obligatorio")</f>
        <v>2</v>
      </c>
      <c r="E27" s="58">
        <f>COUNTIF('3. Check-list UPEFH'!D112:D116, "Básico")</f>
        <v>2</v>
      </c>
      <c r="F27" s="57">
        <f>COUNTIF('3. Check-list UPEFH'!D112:D116, "Medio")</f>
        <v>0</v>
      </c>
      <c r="G27" s="57">
        <f>COUNTIF('3. Check-list UPEFH'!D112:D116, "Avanzado")</f>
        <v>1</v>
      </c>
      <c r="H27" s="59">
        <f>COUNTIFS('3. Check-list UPEFH'!D112:D116,"Obligatorio",'3. Check-list UPEFH'!G112:G116,"SI")</f>
        <v>0</v>
      </c>
      <c r="I27" s="60">
        <f t="shared" si="3"/>
        <v>0</v>
      </c>
      <c r="J27" s="59">
        <f>COUNTIFS('3. Check-list UPEFH'!D112:D116,"Básico",'3. Check-list UPEFH'!G112:G116,"SI")</f>
        <v>0</v>
      </c>
      <c r="K27" s="60">
        <f t="shared" si="0"/>
        <v>0</v>
      </c>
      <c r="L27" s="59">
        <f>COUNTIFS('3. Check-list UPEFH'!D112:D116,"Medio",'3. Check-list UPEFH'!G112:G116,"SI")</f>
        <v>0</v>
      </c>
      <c r="M27" s="115" t="str">
        <f t="shared" si="1"/>
        <v>NA</v>
      </c>
      <c r="N27" s="59">
        <f>COUNTIFS('3. Check-list UPEFH'!D112:D116,"Avanzado",'3. Check-list UPEFH'!G112:G116,"SI")</f>
        <v>0</v>
      </c>
      <c r="O27" s="127">
        <f t="shared" si="2"/>
        <v>0</v>
      </c>
    </row>
    <row r="28" spans="2:25" x14ac:dyDescent="0.2">
      <c r="B28" s="56" t="str">
        <f>'3. Check-list UPEFH'!B117:K117</f>
        <v>8.5 GESTIÓN DE MEDICACIÓN</v>
      </c>
      <c r="C28" s="57">
        <f>COUNTA('3. Check-list UPEFH'!D118:D121)</f>
        <v>4</v>
      </c>
      <c r="D28" s="57">
        <f>COUNTIF('3. Check-list UPEFH'!D118:D121, "Obligatorio")</f>
        <v>3</v>
      </c>
      <c r="E28" s="58">
        <f>COUNTIF('3. Check-list UPEFH'!D118:D121, "Básico")</f>
        <v>1</v>
      </c>
      <c r="F28" s="57">
        <f>COUNTIF('3. Check-list UPEFH'!D118:D121, "Medio")</f>
        <v>0</v>
      </c>
      <c r="G28" s="57">
        <f>COUNTIF('3. Check-list UPEFH'!D118:D121, "Avanzado")</f>
        <v>0</v>
      </c>
      <c r="H28" s="59">
        <f>COUNTIFS('3. Check-list UPEFH'!D118:D121,"Obligatorio",'3. Check-list UPEFH'!G118:G121,"SI")</f>
        <v>0</v>
      </c>
      <c r="I28" s="60">
        <f t="shared" si="3"/>
        <v>0</v>
      </c>
      <c r="J28" s="59">
        <f>COUNTIFS('3. Check-list UPEFH'!D118:D121,"Básico",'3. Check-list UPEFH'!G118:G121,"SI")</f>
        <v>0</v>
      </c>
      <c r="K28" s="60">
        <f t="shared" si="0"/>
        <v>0</v>
      </c>
      <c r="L28" s="59">
        <f>COUNTIFS('3. Check-list UPEFH'!D118:D121,"Medio",'3. Check-list UPEFH'!G118:G121,"SI")</f>
        <v>0</v>
      </c>
      <c r="M28" s="115" t="str">
        <f t="shared" si="1"/>
        <v>NA</v>
      </c>
      <c r="N28" s="59">
        <f>COUNTIFS('3. Check-list UPEFH'!D118:D121,"Avanzado",'3. Check-list UPEFH'!G118:G121,"SI")</f>
        <v>0</v>
      </c>
      <c r="O28" s="127" t="str">
        <f t="shared" si="2"/>
        <v>NA</v>
      </c>
    </row>
    <row r="29" spans="2:25" x14ac:dyDescent="0.2">
      <c r="B29" s="68" t="str">
        <f>'3. Check-list UPEFH'!B122</f>
        <v>9. INVESTIGACIÓN, DESARROLLO E INNOVACIÓN</v>
      </c>
      <c r="C29" s="24">
        <f>COUNTA('3. Check-list UPEFH'!D123:D131)</f>
        <v>9</v>
      </c>
      <c r="D29" s="24">
        <f>COUNTIF('3. Check-list UPEFH'!D123:D131, "Obligatorio")</f>
        <v>0</v>
      </c>
      <c r="E29" s="23">
        <f>COUNTIF('3. Check-list UPEFH'!D123:D131, "Básico")</f>
        <v>2</v>
      </c>
      <c r="F29" s="24">
        <f>COUNTIF('3. Check-list UPEFH'!D123:D131, "Medio")</f>
        <v>3</v>
      </c>
      <c r="G29" s="24">
        <f>COUNTIF('3. Check-list UPEFH'!D123:D131, "Avanzado")</f>
        <v>4</v>
      </c>
      <c r="H29" s="35">
        <f>COUNTIFS('3. Check-list UPEFH'!D123:D131,"Obligatorio",'3. Check-list UPEFH'!G123:G131,"SI")</f>
        <v>0</v>
      </c>
      <c r="I29" s="31" t="str">
        <f t="shared" si="3"/>
        <v>NA</v>
      </c>
      <c r="J29" s="35">
        <f>COUNTIFS('3. Check-list UPEFH'!D123:D131,"Básico",'3. Check-list UPEFH'!G123:G131,"SI")</f>
        <v>0</v>
      </c>
      <c r="K29" s="31">
        <f t="shared" si="0"/>
        <v>0</v>
      </c>
      <c r="L29" s="35">
        <f>COUNTIFS('3. Check-list UPEFH'!D123:D131,"Medio",'3. Check-list UPEFH'!G123:G131,"SI")</f>
        <v>0</v>
      </c>
      <c r="M29" s="112">
        <f t="shared" si="1"/>
        <v>0</v>
      </c>
      <c r="N29" s="35">
        <f>COUNTIFS('3. Check-list UPEFH'!D123:D131,"Avanzado",'3. Check-list UPEFH'!G123:G131,"SI")</f>
        <v>0</v>
      </c>
      <c r="O29" s="121">
        <f t="shared" si="2"/>
        <v>0</v>
      </c>
    </row>
    <row r="30" spans="2:25" x14ac:dyDescent="0.2">
      <c r="B30" s="68" t="str">
        <f>'3. Check-list UPEFH'!B132</f>
        <v>10. EVALUACIÓN DEL DESEMPEÑO</v>
      </c>
      <c r="C30" s="72">
        <f>SUM(C31:C34)</f>
        <v>7</v>
      </c>
      <c r="D30" s="72">
        <f t="shared" ref="D30:J30" si="9">SUM(D31:D34)</f>
        <v>0</v>
      </c>
      <c r="E30" s="73">
        <f t="shared" si="9"/>
        <v>3</v>
      </c>
      <c r="F30" s="72">
        <f t="shared" si="9"/>
        <v>3</v>
      </c>
      <c r="G30" s="72">
        <f t="shared" si="9"/>
        <v>1</v>
      </c>
      <c r="H30" s="74">
        <f t="shared" ref="H30" si="10">SUM(H31:H34)</f>
        <v>0</v>
      </c>
      <c r="I30" s="30" t="str">
        <f t="shared" si="3"/>
        <v>NA</v>
      </c>
      <c r="J30" s="74">
        <f t="shared" si="9"/>
        <v>0</v>
      </c>
      <c r="K30" s="30">
        <f t="shared" si="0"/>
        <v>0</v>
      </c>
      <c r="L30" s="35">
        <f t="shared" ref="L30" si="11">SUM(L31:L34)</f>
        <v>0</v>
      </c>
      <c r="M30" s="112">
        <f t="shared" si="1"/>
        <v>0</v>
      </c>
      <c r="N30" s="35">
        <f t="shared" ref="N30" si="12">SUM(N31:N34)</f>
        <v>0</v>
      </c>
      <c r="O30" s="121">
        <f t="shared" si="2"/>
        <v>0</v>
      </c>
    </row>
    <row r="31" spans="2:25" ht="12" customHeight="1" x14ac:dyDescent="0.2">
      <c r="B31" s="56" t="str">
        <f>'3. Check-list UPEFH'!B133:K133</f>
        <v>10.1 SEGUIMIENTO, MEDICIÓN, ANÁLISIS Y EVALUACIÓN</v>
      </c>
      <c r="C31" s="71">
        <f>COUNTA('3. Check-list UPEFH'!D134:D135)</f>
        <v>2</v>
      </c>
      <c r="D31" s="71">
        <f>COUNTIF('3. Check-list UPEFH'!D134:D135, "Obligatorio")</f>
        <v>0</v>
      </c>
      <c r="E31" s="58">
        <f>COUNTIF('3. Check-list UPEFH'!D134:D135, "Básico")</f>
        <v>2</v>
      </c>
      <c r="F31" s="57">
        <f>COUNTIF('3. Check-list UPEFH'!D134:D135, "Medio")</f>
        <v>0</v>
      </c>
      <c r="G31" s="57">
        <f>COUNTIF('3. Check-list UPEFH'!D134:D135, "Avanzado")</f>
        <v>0</v>
      </c>
      <c r="H31" s="66">
        <f>COUNTIFS('3. Check-list UPEFH'!D134:D135,"Obligatorio",'3. Check-list UPEFH'!G134:G135,"SI")</f>
        <v>0</v>
      </c>
      <c r="I31" s="67" t="str">
        <f t="shared" si="3"/>
        <v>NA</v>
      </c>
      <c r="J31" s="66">
        <f>COUNTIFS('3. Check-list UPEFH'!D134:D135,"Básico",'3. Check-list UPEFH'!G134:G135,"SI")</f>
        <v>0</v>
      </c>
      <c r="K31" s="67">
        <f t="shared" ref="K31:K32" si="13">IF(E31=0, "NA", J31/E31)</f>
        <v>0</v>
      </c>
      <c r="L31" s="66">
        <f>COUNTIFS('3. Check-list UPEFH'!D134:D135,"Medio",'3. Check-list UPEFH'!G134:G135,"SI")</f>
        <v>0</v>
      </c>
      <c r="M31" s="117" t="str">
        <f t="shared" si="1"/>
        <v>NA</v>
      </c>
      <c r="N31" s="66">
        <f>COUNTIFS('3. Check-list UPEFH'!D134:D135,"Avanzado",'3. Check-list UPEFH'!G134:G135,"SI")</f>
        <v>0</v>
      </c>
      <c r="O31" s="129" t="str">
        <f t="shared" si="2"/>
        <v>NA</v>
      </c>
    </row>
    <row r="32" spans="2:25" x14ac:dyDescent="0.2">
      <c r="B32" s="56" t="str">
        <f>'3. Check-list UPEFH'!B136:K136</f>
        <v>10.2 EXPERIENCIA DEL PACIENTE</v>
      </c>
      <c r="C32" s="71">
        <f>COUNTA('3. Check-list UPEFH'!D137:D139)</f>
        <v>3</v>
      </c>
      <c r="D32" s="71">
        <f>COUNTIF('3. Check-list UPEFH'!D137:D139, "Obligatorio")</f>
        <v>0</v>
      </c>
      <c r="E32" s="58">
        <f>COUNTIF('3. Check-list UPEFH'!D137:D139, "Básico")</f>
        <v>1</v>
      </c>
      <c r="F32" s="57">
        <f>COUNTIF('3. Check-list UPEFH'!D137:D139, "Medio")</f>
        <v>1</v>
      </c>
      <c r="G32" s="57">
        <f>COUNTIF('3. Check-list UPEFH'!D137:D139, "Avanzado")</f>
        <v>1</v>
      </c>
      <c r="H32" s="59">
        <f>COUNTIFS('3. Check-list UPEFH'!D137:D139,"Obligatorio",'3. Check-list UPEFH'!G137:G139,"SI")</f>
        <v>0</v>
      </c>
      <c r="I32" s="75" t="str">
        <f t="shared" si="3"/>
        <v>NA</v>
      </c>
      <c r="J32" s="59">
        <f>COUNTIFS('3. Check-list UPEFH'!D137:D139,"Básico",'3. Check-list UPEFH'!G137:G139,"SI")</f>
        <v>0</v>
      </c>
      <c r="K32" s="75">
        <f t="shared" si="13"/>
        <v>0</v>
      </c>
      <c r="L32" s="59">
        <f>COUNTIFS('3. Check-list UPEFH'!D137:D139,"Medio",'3. Check-list UPEFH'!G137:G139,"SI")</f>
        <v>0</v>
      </c>
      <c r="M32" s="119">
        <f t="shared" si="1"/>
        <v>0</v>
      </c>
      <c r="N32" s="59">
        <f>COUNTIFS('3. Check-list UPEFH'!D137:D139,"Avanzado",'3. Check-list UPEFH'!G137:G139,"SI")</f>
        <v>0</v>
      </c>
      <c r="O32" s="120">
        <f t="shared" si="2"/>
        <v>0</v>
      </c>
    </row>
    <row r="33" spans="2:15" x14ac:dyDescent="0.2">
      <c r="B33" s="76" t="str">
        <f>'3. Check-list UPEFH'!B140:K140</f>
        <v>10.3 AUDITORÍAS INTERNAS</v>
      </c>
      <c r="C33" s="71">
        <f>COUNTA('3. Check-list UPEFH'!D141)</f>
        <v>1</v>
      </c>
      <c r="D33" s="71">
        <f>COUNTIF('3. Check-list UPEFH'!D141, "Obligatorio")</f>
        <v>0</v>
      </c>
      <c r="E33" s="58">
        <f>COUNTIF('3. Check-list UPEFH'!D141, "Básico")</f>
        <v>0</v>
      </c>
      <c r="F33" s="57">
        <f>COUNTIF('3. Check-list UPEFH'!D141, "Medio")</f>
        <v>1</v>
      </c>
      <c r="G33" s="57">
        <f>COUNTIF('3. Check-list UPEFH'!D141, "Avanzado")</f>
        <v>0</v>
      </c>
      <c r="H33" s="59">
        <f>COUNTIFS('3. Check-list UPEFH'!D141,"Obligatorio",'3. Check-list UPEFH'!G141,"SI")</f>
        <v>0</v>
      </c>
      <c r="I33" s="75" t="str">
        <f t="shared" si="3"/>
        <v>NA</v>
      </c>
      <c r="J33" s="59">
        <f>COUNTIFS('3. Check-list UPEFH'!D141,"Básico",'3. Check-list UPEFH'!G141,"SI")</f>
        <v>0</v>
      </c>
      <c r="K33" s="75" t="str">
        <f t="shared" ref="K33:K34" si="14">IF(E33=0, "NA", J33/E33)</f>
        <v>NA</v>
      </c>
      <c r="L33" s="59">
        <f>COUNTIFS('3. Check-list UPEFH'!D141,"Medio",'3. Check-list UPEFH'!G141,"SI")</f>
        <v>0</v>
      </c>
      <c r="M33" s="119">
        <f t="shared" si="1"/>
        <v>0</v>
      </c>
      <c r="N33" s="59">
        <f>COUNTIFS('3. Check-list UPEFH'!D141,"Avanzado",'3. Check-list UPEFH'!G141,"SI")</f>
        <v>0</v>
      </c>
      <c r="O33" s="120" t="str">
        <f t="shared" si="2"/>
        <v>NA</v>
      </c>
    </row>
    <row r="34" spans="2:15" x14ac:dyDescent="0.2">
      <c r="B34" s="56" t="str">
        <f>'3. Check-list UPEFH'!B142:K142</f>
        <v>10.4 EVALUACIÓN DEL SISTEMA DE GESTIÓN</v>
      </c>
      <c r="C34" s="71">
        <f>COUNTA('3. Check-list UPEFH'!D143)</f>
        <v>1</v>
      </c>
      <c r="D34" s="71">
        <f>COUNTIF('3. Check-list UPEFH'!D143, "Obligatorio")</f>
        <v>0</v>
      </c>
      <c r="E34" s="58">
        <f>COUNTIF('3. Check-list UPEFH'!D143, "Básico")</f>
        <v>0</v>
      </c>
      <c r="F34" s="57">
        <f>COUNTIF('3. Check-list UPEFH'!D143, "Medio")</f>
        <v>1</v>
      </c>
      <c r="G34" s="57">
        <f>COUNTIF('3. Check-list UPEFH'!D143, "Avanzado")</f>
        <v>0</v>
      </c>
      <c r="H34" s="59">
        <f>COUNTIFS('3. Check-list UPEFH'!D143,"Obligatorio",'3. Check-list UPEFH'!G143,"SI")</f>
        <v>0</v>
      </c>
      <c r="I34" s="75" t="str">
        <f t="shared" si="3"/>
        <v>NA</v>
      </c>
      <c r="J34" s="59">
        <f>COUNTIFS('3. Check-list UPEFH'!D143,"Básico",'3. Check-list UPEFH'!G143,"SI")</f>
        <v>0</v>
      </c>
      <c r="K34" s="75" t="str">
        <f t="shared" si="14"/>
        <v>NA</v>
      </c>
      <c r="L34" s="59">
        <f>COUNTIFS('3. Check-list UPEFH'!D143,"Medio",'3. Check-list UPEFH'!G143,"SI")</f>
        <v>0</v>
      </c>
      <c r="M34" s="120">
        <f t="shared" si="1"/>
        <v>0</v>
      </c>
      <c r="N34" s="59">
        <f>COUNTIFS('3. Check-list UPEFH'!D143,"Avanzado",'3. Check-list UPEFH'!G143,"SI")</f>
        <v>0</v>
      </c>
      <c r="O34" s="120" t="str">
        <f t="shared" si="2"/>
        <v>NA</v>
      </c>
    </row>
    <row r="35" spans="2:15" x14ac:dyDescent="0.2">
      <c r="B35" s="68" t="str">
        <f>'3. Check-list UPEFH'!B144</f>
        <v>11. MEJORA CONTINUA</v>
      </c>
      <c r="C35" s="77">
        <f>COUNTA('3. Check-list UPEFH'!D145:D147)</f>
        <v>3</v>
      </c>
      <c r="D35" s="77">
        <f>COUNTIF('3. Check-list UPEFH'!D145:D147, "Obligatorio")</f>
        <v>1</v>
      </c>
      <c r="E35" s="23">
        <f>COUNTIF('3. Check-list UPEFH'!D145:D147, "Básico")</f>
        <v>0</v>
      </c>
      <c r="F35" s="24">
        <f>COUNTIF('3. Check-list UPEFH'!D145:D147, "Medio")</f>
        <v>2</v>
      </c>
      <c r="G35" s="24">
        <f>COUNTIF('3. Check-list UPEFH'!D145:D147, "Avanzado")</f>
        <v>0</v>
      </c>
      <c r="H35" s="35">
        <f>COUNTIFS('3. Check-list UPEFH'!D145:D147,"Obligatorio",'3. Check-list UPEFH'!G145:G147,"SI")</f>
        <v>0</v>
      </c>
      <c r="I35" s="31">
        <f t="shared" si="3"/>
        <v>0</v>
      </c>
      <c r="J35" s="35">
        <f>COUNTIFS('3. Check-list UPEFH'!D145:D147,"Básico",'3. Check-list UPEFH'!G145:G147,"SI")</f>
        <v>0</v>
      </c>
      <c r="K35" s="31" t="str">
        <f>IF(E35=0, "NA", J35/E35)</f>
        <v>NA</v>
      </c>
      <c r="L35" s="35">
        <f>COUNTIFS('3. Check-list UPEFH'!D145:D147,"Medio",'3. Check-list UPEFH'!G145:G147,"SI")</f>
        <v>0</v>
      </c>
      <c r="M35" s="121">
        <f t="shared" si="1"/>
        <v>0</v>
      </c>
      <c r="N35" s="35">
        <f>COUNTIFS('3. Check-list UPEFH'!D145:D147,"Avanzado",'3. Check-list UPEFH'!G145:G147,"SI")</f>
        <v>0</v>
      </c>
      <c r="O35" s="121" t="str">
        <f t="shared" si="2"/>
        <v>NA</v>
      </c>
    </row>
    <row r="36" spans="2:15" ht="17" thickBot="1" x14ac:dyDescent="0.25">
      <c r="B36" s="78" t="s">
        <v>326</v>
      </c>
      <c r="C36" s="79">
        <f>C35+C30+C29+C23+C13+C10+C9+C8</f>
        <v>118</v>
      </c>
      <c r="D36" s="79">
        <f t="shared" ref="D36:J36" si="15">D35+D30+D29+D23+D13+D10+D9+D8</f>
        <v>19</v>
      </c>
      <c r="E36" s="80">
        <f t="shared" si="15"/>
        <v>36</v>
      </c>
      <c r="F36" s="79">
        <f t="shared" si="15"/>
        <v>40</v>
      </c>
      <c r="G36" s="79">
        <f t="shared" si="15"/>
        <v>23</v>
      </c>
      <c r="H36" s="81">
        <f t="shared" ref="H36" si="16">H35+H30+H29+H23+H13+H10+H9+H8</f>
        <v>1</v>
      </c>
      <c r="I36" s="82">
        <f t="shared" si="3"/>
        <v>5.2631578947368418E-2</v>
      </c>
      <c r="J36" s="81">
        <f t="shared" si="15"/>
        <v>0</v>
      </c>
      <c r="K36" s="82">
        <f>IF(E36=0, "NA", J36/E36)</f>
        <v>0</v>
      </c>
      <c r="L36" s="81">
        <f t="shared" ref="L36" si="17">L35+L30+L29+L23+L13+L10+L9+L8</f>
        <v>0</v>
      </c>
      <c r="M36" s="122">
        <f t="shared" si="1"/>
        <v>0</v>
      </c>
      <c r="N36" s="81">
        <f t="shared" ref="N36" si="18">N35+N30+N29+N23+N13+N10+N9+N8</f>
        <v>0</v>
      </c>
      <c r="O36" s="122">
        <f t="shared" si="2"/>
        <v>0</v>
      </c>
    </row>
  </sheetData>
  <sheetProtection sheet="1"/>
  <mergeCells count="4">
    <mergeCell ref="J6:K6"/>
    <mergeCell ref="L6:M6"/>
    <mergeCell ref="N6:O6"/>
    <mergeCell ref="H6:I6"/>
  </mergeCells>
  <conditionalFormatting sqref="R7">
    <cfRule type="cellIs" dxfId="20" priority="1" operator="equal">
      <formula>"No certificación UPEFH"</formula>
    </cfRule>
    <cfRule type="cellIs" dxfId="19" priority="2" operator="equal">
      <formula>"UPEFH Avanzado +"</formula>
    </cfRule>
    <cfRule type="cellIs" dxfId="18" priority="3" operator="equal">
      <formula>"UPEFH Medio +"</formula>
    </cfRule>
    <cfRule type="cellIs" dxfId="17" priority="4" operator="equal">
      <formula>"UPEFH Básico +"</formula>
    </cfRule>
    <cfRule type="cellIs" dxfId="16" priority="5" operator="equal">
      <formula>"UPEFH Avanzado"</formula>
    </cfRule>
    <cfRule type="cellIs" dxfId="15" priority="6" operator="equal">
      <formula>"UPEFH Medio"</formula>
    </cfRule>
    <cfRule type="cellIs" dxfId="14" priority="7" operator="equal">
      <formula>"UPEFH Básico"</formula>
    </cfRule>
  </conditionalFormatting>
  <conditionalFormatting sqref="U11:U15 U17">
    <cfRule type="cellIs" dxfId="13" priority="15" operator="equal">
      <formula>"No certificación UPEFH"</formula>
    </cfRule>
    <cfRule type="cellIs" dxfId="12" priority="16" operator="equal">
      <formula>"UPEFH Avanzado +"</formula>
    </cfRule>
    <cfRule type="cellIs" dxfId="11" priority="17" operator="equal">
      <formula>"UPEFH Medio +"</formula>
    </cfRule>
    <cfRule type="cellIs" dxfId="10" priority="18" operator="equal">
      <formula>"UPEFH Básico +"</formula>
    </cfRule>
    <cfRule type="cellIs" dxfId="9" priority="19" operator="equal">
      <formula>"UPEFH Avanzado"</formula>
    </cfRule>
    <cfRule type="cellIs" dxfId="8" priority="20" operator="equal">
      <formula>"UPEFH Medio"</formula>
    </cfRule>
    <cfRule type="cellIs" dxfId="7" priority="21" operator="equal">
      <formula>"UPEFH Básico"</formula>
    </cfRule>
  </conditionalFormatting>
  <pageMargins left="0.7" right="0.7" top="0.75" bottom="0.75" header="0.3" footer="0.3"/>
  <pageSetup paperSize="9" orientation="portrait" r:id="rId1"/>
  <ignoredErrors>
    <ignoredError sqref="K36 K10 K13:K14 M10 M13:M14 K17 M17 K23 M23 M30 M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7F710-5E16-4B0D-A73A-35ED0D057E67}">
  <dimension ref="A26:K133"/>
  <sheetViews>
    <sheetView view="pageLayout" topLeftCell="A55" zoomScale="110" zoomScaleNormal="70" zoomScalePageLayoutView="110" workbookViewId="0">
      <selection activeCell="J57" sqref="J57:K65"/>
    </sheetView>
  </sheetViews>
  <sheetFormatPr baseColWidth="10" defaultColWidth="8.83203125" defaultRowHeight="15" x14ac:dyDescent="0.2"/>
  <cols>
    <col min="2" max="2" width="15.5" customWidth="1"/>
    <col min="3" max="3" width="6.6640625" customWidth="1"/>
    <col min="4" max="4" width="9.83203125" customWidth="1"/>
    <col min="5" max="5" width="6.33203125" customWidth="1"/>
    <col min="6" max="6" width="6.1640625" customWidth="1"/>
    <col min="7" max="7" width="6.6640625" customWidth="1"/>
    <col min="8" max="8" width="6.33203125" customWidth="1"/>
    <col min="9" max="9" width="5.1640625" customWidth="1"/>
    <col min="10" max="10" width="8.6640625" customWidth="1"/>
    <col min="11" max="11" width="6.6640625" customWidth="1"/>
  </cols>
  <sheetData>
    <row r="26" spans="2:9" ht="19" x14ac:dyDescent="0.25">
      <c r="B26" s="139" t="s">
        <v>373</v>
      </c>
    </row>
    <row r="28" spans="2:9" ht="59" customHeight="1" thickBot="1" x14ac:dyDescent="0.25">
      <c r="B28" s="254">
        <f>'2. Datos Generales'!D8</f>
        <v>0</v>
      </c>
      <c r="C28" s="254"/>
      <c r="D28" s="254"/>
      <c r="E28" s="254"/>
      <c r="F28" s="254"/>
      <c r="G28" s="254"/>
      <c r="H28" s="254"/>
      <c r="I28" s="254"/>
    </row>
    <row r="30" spans="2:9" x14ac:dyDescent="0.2">
      <c r="B30" s="137" t="str">
        <f>'2. Datos Generales'!D2</f>
        <v>Protocolo UNIDAD DE PACIENTES EXTERNOS EN FARMACIA HOSPITALARIA v1</v>
      </c>
    </row>
    <row r="32" spans="2:9" x14ac:dyDescent="0.2">
      <c r="B32" t="str">
        <f>'2. Datos Generales'!C4</f>
        <v>Fecha Auditoría:</v>
      </c>
      <c r="D32" s="201">
        <f>'2. Datos Generales'!D4</f>
        <v>0</v>
      </c>
    </row>
    <row r="33" spans="2:9" x14ac:dyDescent="0.2">
      <c r="B33" t="str">
        <f>'2. Datos Generales'!C5</f>
        <v>Tipo de Auditoría</v>
      </c>
      <c r="D33">
        <f>'2. Datos Generales'!D5</f>
        <v>0</v>
      </c>
    </row>
    <row r="34" spans="2:9" x14ac:dyDescent="0.2">
      <c r="B34" t="str">
        <f>'2. Datos Generales'!C6</f>
        <v>Auditor/a Jefe:</v>
      </c>
      <c r="D34">
        <f>'2. Datos Generales'!D6</f>
        <v>0</v>
      </c>
    </row>
    <row r="37" spans="2:9" ht="16" thickBot="1" x14ac:dyDescent="0.25">
      <c r="B37" s="138"/>
      <c r="C37" s="138"/>
      <c r="D37" s="138"/>
      <c r="E37" s="138"/>
      <c r="F37" s="138"/>
      <c r="G37" s="138"/>
      <c r="H37" s="138"/>
      <c r="I37" s="138"/>
    </row>
    <row r="39" spans="2:9" x14ac:dyDescent="0.2">
      <c r="B39" t="str">
        <f>'2. Datos Generales'!C8</f>
        <v>Farmacia Hospitalaria:</v>
      </c>
      <c r="D39" s="104" t="s">
        <v>501</v>
      </c>
    </row>
    <row r="40" spans="2:9" x14ac:dyDescent="0.2">
      <c r="B40" t="str">
        <f>'2. Datos Generales'!C9</f>
        <v>Dirección:</v>
      </c>
      <c r="D40" t="s">
        <v>508</v>
      </c>
    </row>
    <row r="41" spans="2:9" x14ac:dyDescent="0.2">
      <c r="B41" t="str">
        <f>'2. Datos Generales'!C10</f>
        <v>Persona de contacto:</v>
      </c>
      <c r="D41">
        <f>'2. Datos Generales'!D10</f>
        <v>0</v>
      </c>
    </row>
    <row r="42" spans="2:9" ht="16" thickBot="1" x14ac:dyDescent="0.25">
      <c r="B42" s="138"/>
      <c r="C42" s="138"/>
      <c r="D42" s="138"/>
      <c r="E42" s="138"/>
      <c r="F42" s="138"/>
      <c r="G42" s="138"/>
      <c r="H42" s="138"/>
      <c r="I42" s="138"/>
    </row>
    <row r="54" spans="1:11" x14ac:dyDescent="0.2">
      <c r="B54" s="137" t="s">
        <v>374</v>
      </c>
    </row>
    <row r="55" spans="1:11" ht="16" thickBot="1" x14ac:dyDescent="0.25"/>
    <row r="56" spans="1:11" ht="16" x14ac:dyDescent="0.2">
      <c r="A56" s="255" t="str">
        <f>'4. Resultado UPEFH'!B7</f>
        <v>Requisitos Aplicables</v>
      </c>
      <c r="B56" s="256"/>
      <c r="C56" s="146" t="str">
        <f>'4. Resultado UPEFH'!C7</f>
        <v>Total</v>
      </c>
      <c r="D56" s="140" t="str">
        <f>'4. Resultado UPEFH'!D7</f>
        <v>Obligatorio</v>
      </c>
      <c r="E56" s="141" t="str">
        <f>'4. Resultado UPEFH'!I7</f>
        <v>%</v>
      </c>
      <c r="F56" s="143" t="str">
        <f>'4. Resultado UPEFH'!E7</f>
        <v>Básico</v>
      </c>
      <c r="G56" s="141" t="str">
        <f>'4. Resultado UPEFH'!K7</f>
        <v>%</v>
      </c>
      <c r="H56" s="144" t="str">
        <f>'4. Resultado UPEFH'!F7</f>
        <v>Medio</v>
      </c>
      <c r="I56" s="141" t="str">
        <f>'4. Resultado UPEFH'!M7</f>
        <v>%</v>
      </c>
      <c r="J56" s="145" t="str">
        <f>'4. Resultado UPEFH'!G7</f>
        <v>Avanzado</v>
      </c>
      <c r="K56" s="141" t="str">
        <f>'4. Resultado UPEFH'!O7</f>
        <v>%</v>
      </c>
    </row>
    <row r="57" spans="1:11" x14ac:dyDescent="0.2">
      <c r="A57" s="257" t="str">
        <f>'4. Resultado UPEFH'!B8</f>
        <v>4. CONTEXTO</v>
      </c>
      <c r="B57" s="258"/>
      <c r="C57" s="152">
        <f>'4. Resultado UPEFH'!C8</f>
        <v>6</v>
      </c>
      <c r="D57" s="59">
        <f>'4. Resultado UPEFH'!D8</f>
        <v>2</v>
      </c>
      <c r="E57" s="142">
        <f>'4. Resultado UPEFH'!I8</f>
        <v>0</v>
      </c>
      <c r="F57" s="59">
        <f>'4. Resultado UPEFH'!E8</f>
        <v>3</v>
      </c>
      <c r="G57" s="142">
        <f>'4. Resultado UPEFH'!K8</f>
        <v>0</v>
      </c>
      <c r="H57" s="59">
        <f>'4. Resultado UPEFH'!F8</f>
        <v>1</v>
      </c>
      <c r="I57" s="142">
        <f>'4. Resultado UPEFH'!M8</f>
        <v>0</v>
      </c>
      <c r="J57" s="59">
        <f>'4. Resultado UPEFH'!G8</f>
        <v>0</v>
      </c>
      <c r="K57" s="142" t="str">
        <f>'4. Resultado UPEFH'!O8</f>
        <v>NA</v>
      </c>
    </row>
    <row r="58" spans="1:11" x14ac:dyDescent="0.2">
      <c r="A58" s="257" t="str">
        <f>'4. Resultado UPEFH'!B9</f>
        <v>5. LIDERAZGO</v>
      </c>
      <c r="B58" s="258"/>
      <c r="C58" s="152">
        <f>'4. Resultado UPEFH'!C9</f>
        <v>5</v>
      </c>
      <c r="D58" s="59">
        <f>'4. Resultado UPEFH'!D9</f>
        <v>1</v>
      </c>
      <c r="E58" s="142">
        <f>'4. Resultado UPEFH'!I9</f>
        <v>0</v>
      </c>
      <c r="F58" s="59">
        <f>'4. Resultado UPEFH'!E9</f>
        <v>1</v>
      </c>
      <c r="G58" s="142">
        <f>'4. Resultado UPEFH'!K9</f>
        <v>0</v>
      </c>
      <c r="H58" s="59">
        <f>'4. Resultado UPEFH'!F9</f>
        <v>1</v>
      </c>
      <c r="I58" s="142">
        <f>'4. Resultado UPEFH'!M9</f>
        <v>0</v>
      </c>
      <c r="J58" s="59">
        <f>'4. Resultado UPEFH'!G9</f>
        <v>2</v>
      </c>
      <c r="K58" s="142">
        <f>'4. Resultado UPEFH'!O9</f>
        <v>0</v>
      </c>
    </row>
    <row r="59" spans="1:11" x14ac:dyDescent="0.2">
      <c r="A59" s="257" t="str">
        <f>'4. Resultado UPEFH'!B10</f>
        <v>6. PLANIFICACIÓN</v>
      </c>
      <c r="B59" s="258"/>
      <c r="C59" s="152">
        <f>'4. Resultado UPEFH'!C10</f>
        <v>6</v>
      </c>
      <c r="D59" s="59">
        <f>'4. Resultado UPEFH'!D10</f>
        <v>1</v>
      </c>
      <c r="E59" s="142">
        <f>'4. Resultado UPEFH'!I10</f>
        <v>0</v>
      </c>
      <c r="F59" s="59">
        <f>'4. Resultado UPEFH'!E10</f>
        <v>3</v>
      </c>
      <c r="G59" s="142">
        <f>'4. Resultado UPEFH'!K10</f>
        <v>0</v>
      </c>
      <c r="H59" s="59">
        <f>'4. Resultado UPEFH'!F10</f>
        <v>2</v>
      </c>
      <c r="I59" s="142">
        <f>'4. Resultado UPEFH'!M10</f>
        <v>0</v>
      </c>
      <c r="J59" s="59">
        <f>'4. Resultado UPEFH'!G10</f>
        <v>0</v>
      </c>
      <c r="K59" s="142" t="str">
        <f>'4. Resultado UPEFH'!O10</f>
        <v>NA</v>
      </c>
    </row>
    <row r="60" spans="1:11" x14ac:dyDescent="0.2">
      <c r="A60" s="257" t="str">
        <f>'4. Resultado UPEFH'!B13</f>
        <v>7. GESTIÓN DE LOS RECURSOS</v>
      </c>
      <c r="B60" s="258"/>
      <c r="C60" s="152">
        <f>'4. Resultado UPEFH'!C13</f>
        <v>39</v>
      </c>
      <c r="D60" s="59">
        <f>'4. Resultado UPEFH'!D13</f>
        <v>7</v>
      </c>
      <c r="E60" s="142">
        <f>'4. Resultado UPEFH'!I13</f>
        <v>0.14285714285714285</v>
      </c>
      <c r="F60" s="59">
        <f>'4. Resultado UPEFH'!E13</f>
        <v>12</v>
      </c>
      <c r="G60" s="142">
        <f>'4. Resultado UPEFH'!K13</f>
        <v>0</v>
      </c>
      <c r="H60" s="59">
        <f>'4. Resultado UPEFH'!F13</f>
        <v>14</v>
      </c>
      <c r="I60" s="142">
        <f>'4. Resultado UPEFH'!M13</f>
        <v>0</v>
      </c>
      <c r="J60" s="59">
        <f>'4. Resultado UPEFH'!G13</f>
        <v>6</v>
      </c>
      <c r="K60" s="142">
        <f>'4. Resultado UPEFH'!O13</f>
        <v>0</v>
      </c>
    </row>
    <row r="61" spans="1:11" ht="27.5" customHeight="1" x14ac:dyDescent="0.2">
      <c r="A61" s="257" t="str">
        <f>'4. Resultado UPEFH'!B23</f>
        <v>8. ATENCIÓN DEL PACIENTE EXTERNO EN LA FH</v>
      </c>
      <c r="B61" s="258"/>
      <c r="C61" s="152">
        <f>'4. Resultado UPEFH'!C23</f>
        <v>43</v>
      </c>
      <c r="D61" s="59">
        <f>'4. Resultado UPEFH'!D23</f>
        <v>7</v>
      </c>
      <c r="E61" s="142">
        <f>'4. Resultado UPEFH'!I23</f>
        <v>0</v>
      </c>
      <c r="F61" s="59">
        <f>'4. Resultado UPEFH'!E23</f>
        <v>12</v>
      </c>
      <c r="G61" s="142">
        <f>'4. Resultado UPEFH'!K23</f>
        <v>0</v>
      </c>
      <c r="H61" s="59">
        <f>'4. Resultado UPEFH'!F23</f>
        <v>14</v>
      </c>
      <c r="I61" s="142">
        <f>'4. Resultado UPEFH'!M23</f>
        <v>0</v>
      </c>
      <c r="J61" s="59">
        <f>'4. Resultado UPEFH'!G23</f>
        <v>10</v>
      </c>
      <c r="K61" s="142">
        <f>'4. Resultado UPEFH'!O23</f>
        <v>0</v>
      </c>
    </row>
    <row r="62" spans="1:11" ht="29" customHeight="1" x14ac:dyDescent="0.2">
      <c r="A62" s="257" t="str">
        <f>'4. Resultado UPEFH'!B29</f>
        <v>9. INVESTIGACIÓN, DESARROLLO E INNOVACIÓN</v>
      </c>
      <c r="B62" s="258"/>
      <c r="C62" s="152">
        <f>'4. Resultado UPEFH'!C29</f>
        <v>9</v>
      </c>
      <c r="D62" s="59">
        <f>'4. Resultado UPEFH'!D29</f>
        <v>0</v>
      </c>
      <c r="E62" s="142" t="str">
        <f>'4. Resultado UPEFH'!I29</f>
        <v>NA</v>
      </c>
      <c r="F62" s="59">
        <f>'4. Resultado UPEFH'!E29</f>
        <v>2</v>
      </c>
      <c r="G62" s="142">
        <f>'4. Resultado UPEFH'!K29</f>
        <v>0</v>
      </c>
      <c r="H62" s="59">
        <f>'4. Resultado UPEFH'!F29</f>
        <v>3</v>
      </c>
      <c r="I62" s="142">
        <f>'4. Resultado UPEFH'!M29</f>
        <v>0</v>
      </c>
      <c r="J62" s="59">
        <f>'4. Resultado UPEFH'!G29</f>
        <v>4</v>
      </c>
      <c r="K62" s="142">
        <f>'4. Resultado UPEFH'!O29</f>
        <v>0</v>
      </c>
    </row>
    <row r="63" spans="1:11" ht="30" customHeight="1" x14ac:dyDescent="0.2">
      <c r="A63" s="257" t="str">
        <f>'4. Resultado UPEFH'!B30</f>
        <v>10. EVALUACIÓN DEL DESEMPEÑO</v>
      </c>
      <c r="B63" s="258"/>
      <c r="C63" s="152">
        <f>'4. Resultado UPEFH'!C30</f>
        <v>7</v>
      </c>
      <c r="D63" s="59">
        <f>'4. Resultado UPEFH'!D30</f>
        <v>0</v>
      </c>
      <c r="E63" s="142" t="str">
        <f>'4. Resultado UPEFH'!I30</f>
        <v>NA</v>
      </c>
      <c r="F63" s="59">
        <f>'4. Resultado UPEFH'!E30</f>
        <v>3</v>
      </c>
      <c r="G63" s="142">
        <f>'4. Resultado UPEFH'!K30</f>
        <v>0</v>
      </c>
      <c r="H63" s="59">
        <f>'4. Resultado UPEFH'!F30</f>
        <v>3</v>
      </c>
      <c r="I63" s="142">
        <f>'4. Resultado UPEFH'!M30</f>
        <v>0</v>
      </c>
      <c r="J63" s="59">
        <f>'4. Resultado UPEFH'!G30</f>
        <v>1</v>
      </c>
      <c r="K63" s="142">
        <f>'4. Resultado UPEFH'!O30</f>
        <v>0</v>
      </c>
    </row>
    <row r="64" spans="1:11" ht="16" thickBot="1" x14ac:dyDescent="0.25">
      <c r="A64" s="259" t="str">
        <f>'4. Resultado UPEFH'!B35</f>
        <v>11. MEJORA CONTINUA</v>
      </c>
      <c r="B64" s="260"/>
      <c r="C64" s="153">
        <f>'4. Resultado UPEFH'!C35</f>
        <v>3</v>
      </c>
      <c r="D64" s="147">
        <f>'4. Resultado UPEFH'!D35</f>
        <v>1</v>
      </c>
      <c r="E64" s="148">
        <f>'4. Resultado UPEFH'!I35</f>
        <v>0</v>
      </c>
      <c r="F64" s="147">
        <f>'4. Resultado UPEFH'!E35</f>
        <v>0</v>
      </c>
      <c r="G64" s="148" t="str">
        <f>'4. Resultado UPEFH'!K35</f>
        <v>NA</v>
      </c>
      <c r="H64" s="147">
        <f>'4. Resultado UPEFH'!F35</f>
        <v>2</v>
      </c>
      <c r="I64" s="148">
        <f>'4. Resultado UPEFH'!M35</f>
        <v>0</v>
      </c>
      <c r="J64" s="147">
        <f>'4. Resultado UPEFH'!G35</f>
        <v>0</v>
      </c>
      <c r="K64" s="148" t="str">
        <f>'4. Resultado UPEFH'!O35</f>
        <v>NA</v>
      </c>
    </row>
    <row r="65" spans="1:11" ht="17" thickBot="1" x14ac:dyDescent="0.25">
      <c r="A65" s="261" t="str">
        <f>'4. Resultado UPEFH'!B36</f>
        <v>TOTAL</v>
      </c>
      <c r="B65" s="262"/>
      <c r="C65" s="149">
        <f>'4. Resultado UPEFH'!C36</f>
        <v>118</v>
      </c>
      <c r="D65" s="150">
        <f>'4. Resultado UPEFH'!D36</f>
        <v>19</v>
      </c>
      <c r="E65" s="151">
        <f>'4. Resultado UPEFH'!I36</f>
        <v>5.2631578947368418E-2</v>
      </c>
      <c r="F65" s="150">
        <f>'4. Resultado UPEFH'!E36</f>
        <v>36</v>
      </c>
      <c r="G65" s="151">
        <f>'4. Resultado UPEFH'!K36</f>
        <v>0</v>
      </c>
      <c r="H65" s="150">
        <f>'4. Resultado UPEFH'!F36</f>
        <v>40</v>
      </c>
      <c r="I65" s="151">
        <f>'4. Resultado UPEFH'!M36</f>
        <v>0</v>
      </c>
      <c r="J65" s="150">
        <f>'4. Resultado UPEFH'!G36</f>
        <v>23</v>
      </c>
      <c r="K65" s="151">
        <f>'4. Resultado UPEFH'!O36</f>
        <v>0</v>
      </c>
    </row>
    <row r="67" spans="1:11" x14ac:dyDescent="0.2">
      <c r="B67" s="137" t="s">
        <v>375</v>
      </c>
    </row>
    <row r="69" spans="1:11" x14ac:dyDescent="0.2">
      <c r="C69" t="str">
        <f>'2. Datos Generales'!C8</f>
        <v>Farmacia Hospitalaria:</v>
      </c>
      <c r="F69" s="263" t="str">
        <f>'4. Resultado UPEFH'!R7</f>
        <v>No Certificación UPEFH</v>
      </c>
      <c r="G69" s="264"/>
      <c r="H69" s="264"/>
      <c r="I69" s="264"/>
      <c r="J69" s="265"/>
    </row>
    <row r="72" spans="1:11" x14ac:dyDescent="0.2">
      <c r="A72" s="154" t="s">
        <v>376</v>
      </c>
    </row>
    <row r="82" spans="1:11" x14ac:dyDescent="0.2">
      <c r="A82" s="154" t="s">
        <v>377</v>
      </c>
    </row>
    <row r="84" spans="1:11" ht="75.5" customHeight="1" x14ac:dyDescent="0.2">
      <c r="A84" s="204" t="str">
        <f>IF(F69="No Certificación UPEFH",CONCATENATE("El resultado de la auditoría no es satisfactorio; la Farmacia Hospitalaria deberá establecer un Plan de Acciones Correctivas (PAC)"," conteniendo las evidencias asociadas a esas acciones, que deberá ser remitido al equipo auditor en un plazo máximo de 30 días desde la recepción del presente Informe de Auditoría."," Si al finalizar dicho plazo, no se subsanasen las no conformidades halladas, la Farmacia Hospitalaria no se certificaría como UPEFH"),IF(OR(F69="UPEFH Básico", F69="UPEFH Medio", F69="UPEFH Avanzado"),CONCATENATE("El resultado de la auditoría es satisfactorio, obteniendo la certificación el servicio de Paciente Externo de Farmacia Hospitalaria."," Para seguir manteniendo este estado de certificación, deberá realizar una auditoría"," periódica en un plazo no superior a los 12 meses desde la fecha de la auditoría indicada en el presente informe (mediante la revisión del informe de progreso correspondiente)."," La auditoría de renovación se debe realizar antes de que expire la validez del certificado emitido.")))</f>
        <v>El resultado de la auditoría no es satisfactorio; la Farmacia Hospitalaria deberá establecer un Plan de Acciones Correctivas (PAC) conteniendo las evidencias asociadas a esas acciones, que deberá ser remitido al equipo auditor en un plazo máximo de 30 días desde la recepción del presente Informe de Auditoría. Si al finalizar dicho plazo, no se subsanasen las no conformidades halladas, la Farmacia Hospitalaria no se certificaría como UPEFH</v>
      </c>
      <c r="B84" s="204"/>
      <c r="C84" s="204"/>
      <c r="D84" s="204"/>
      <c r="E84" s="204"/>
      <c r="F84" s="204"/>
      <c r="G84" s="204"/>
      <c r="H84" s="204"/>
      <c r="I84" s="204"/>
      <c r="J84" s="204"/>
      <c r="K84" s="204"/>
    </row>
    <row r="93" spans="1:11" x14ac:dyDescent="0.2">
      <c r="A93" s="137" t="s">
        <v>383</v>
      </c>
    </row>
    <row r="95" spans="1:11" ht="31" customHeight="1" x14ac:dyDescent="0.2">
      <c r="A95" s="155" t="str">
        <f>'3. Check-list UPEFH'!B3</f>
        <v>Nº</v>
      </c>
      <c r="B95" s="246" t="str">
        <f>'3. Check-list UPEFH'!C3</f>
        <v>Check-List UPEFH V.1</v>
      </c>
      <c r="C95" s="246"/>
      <c r="D95" s="246" t="str">
        <f>'3. Check-list UPEFH'!D3</f>
        <v>Nivel</v>
      </c>
      <c r="E95" s="246"/>
      <c r="F95" s="253" t="str">
        <f>'3. Check-list UPEFH'!G3</f>
        <v>Cumplimiento (S/N)</v>
      </c>
      <c r="G95" s="253"/>
      <c r="H95" s="253" t="str">
        <f>'3. Check-list UPEFH'!I3</f>
        <v>Categorización Hallazgo</v>
      </c>
      <c r="I95" s="253"/>
      <c r="J95" s="246" t="str">
        <f>'3. Check-list UPEFH'!J3</f>
        <v>Descripción hallazgo</v>
      </c>
      <c r="K95" s="246"/>
    </row>
    <row r="96" spans="1:11" ht="72" customHeight="1" x14ac:dyDescent="0.2">
      <c r="A96" s="157"/>
      <c r="B96" s="199"/>
      <c r="C96" s="199"/>
      <c r="D96" s="200"/>
      <c r="E96" s="200"/>
      <c r="F96" s="200"/>
      <c r="G96" s="200"/>
      <c r="H96" s="200"/>
      <c r="I96" s="200"/>
      <c r="J96" s="199"/>
      <c r="K96" s="199"/>
    </row>
    <row r="97" spans="1:11" ht="50.5" customHeight="1" x14ac:dyDescent="0.2">
      <c r="A97" s="157"/>
      <c r="B97" s="244"/>
      <c r="C97" s="244"/>
      <c r="D97" s="251"/>
      <c r="E97" s="251"/>
      <c r="F97" s="251"/>
      <c r="G97" s="251"/>
      <c r="H97" s="251"/>
      <c r="I97" s="251"/>
      <c r="J97" s="244"/>
      <c r="K97" s="244"/>
    </row>
    <row r="98" spans="1:11" ht="64" customHeight="1" x14ac:dyDescent="0.2">
      <c r="A98" s="157"/>
      <c r="B98" s="244"/>
      <c r="C98" s="244"/>
      <c r="D98" s="251"/>
      <c r="E98" s="251"/>
      <c r="F98" s="251"/>
      <c r="G98" s="251"/>
      <c r="H98" s="251"/>
      <c r="I98" s="251"/>
      <c r="J98" s="244"/>
      <c r="K98" s="244"/>
    </row>
    <row r="99" spans="1:11" ht="134" customHeight="1" x14ac:dyDescent="0.2">
      <c r="A99" s="157"/>
      <c r="B99" s="244"/>
      <c r="C99" s="244"/>
      <c r="D99" s="251"/>
      <c r="E99" s="251"/>
      <c r="F99" s="251"/>
      <c r="G99" s="251"/>
      <c r="H99" s="251"/>
      <c r="I99" s="251"/>
      <c r="J99" s="244"/>
      <c r="K99" s="244"/>
    </row>
    <row r="100" spans="1:11" ht="81.5" customHeight="1" x14ac:dyDescent="0.2">
      <c r="A100" s="157"/>
      <c r="B100" s="244"/>
      <c r="C100" s="244"/>
      <c r="D100" s="251"/>
      <c r="E100" s="251"/>
      <c r="F100" s="251"/>
      <c r="G100" s="251"/>
      <c r="H100" s="251"/>
      <c r="I100" s="251"/>
      <c r="J100" s="244"/>
      <c r="K100" s="244"/>
    </row>
    <row r="101" spans="1:11" ht="42" customHeight="1" x14ac:dyDescent="0.2">
      <c r="A101" s="157"/>
      <c r="B101" s="244"/>
      <c r="C101" s="244"/>
      <c r="D101" s="251"/>
      <c r="E101" s="251"/>
      <c r="F101" s="251"/>
      <c r="G101" s="251"/>
      <c r="H101" s="251"/>
      <c r="I101" s="251"/>
      <c r="J101" s="244"/>
      <c r="K101" s="244"/>
    </row>
    <row r="102" spans="1:11" ht="61" customHeight="1" x14ac:dyDescent="0.2">
      <c r="A102" s="157"/>
      <c r="B102" s="244"/>
      <c r="C102" s="244"/>
      <c r="D102" s="251"/>
      <c r="E102" s="251"/>
      <c r="F102" s="251"/>
      <c r="G102" s="251"/>
      <c r="H102" s="251"/>
      <c r="I102" s="251"/>
      <c r="J102" s="244"/>
      <c r="K102" s="244"/>
    </row>
    <row r="103" spans="1:11" ht="105" customHeight="1" x14ac:dyDescent="0.2">
      <c r="A103" s="157"/>
      <c r="B103" s="244"/>
      <c r="C103" s="244"/>
      <c r="D103" s="251"/>
      <c r="E103" s="251"/>
      <c r="F103" s="251"/>
      <c r="G103" s="251"/>
      <c r="H103" s="251"/>
      <c r="I103" s="251"/>
      <c r="J103" s="244"/>
      <c r="K103" s="244"/>
    </row>
    <row r="104" spans="1:11" x14ac:dyDescent="0.2">
      <c r="B104" s="204"/>
      <c r="C104" s="204"/>
      <c r="D104" s="252"/>
      <c r="E104" s="252"/>
      <c r="F104" s="219"/>
      <c r="G104" s="219"/>
      <c r="H104" s="219"/>
      <c r="I104" s="219"/>
      <c r="J104" s="252"/>
      <c r="K104" s="252"/>
    </row>
    <row r="108" spans="1:11" ht="25.5" customHeight="1" x14ac:dyDescent="0.2">
      <c r="A108" s="155" t="str">
        <f>'3. Check-list UPEFH'!B3</f>
        <v>Nº</v>
      </c>
      <c r="B108" s="246" t="str">
        <f>'3. Check-list UPEFH'!C3</f>
        <v>Check-List UPEFH V.1</v>
      </c>
      <c r="C108" s="246"/>
      <c r="D108" s="246" t="str">
        <f>'3. Check-list UPEFH'!D3</f>
        <v>Nivel</v>
      </c>
      <c r="E108" s="246"/>
      <c r="F108" s="253" t="str">
        <f>'3. Check-list UPEFH'!G3</f>
        <v>Cumplimiento (S/N)</v>
      </c>
      <c r="G108" s="253"/>
      <c r="H108" s="253" t="str">
        <f>'3. Check-list UPEFH'!H3</f>
        <v>Descripción del Hallazgo</v>
      </c>
      <c r="I108" s="253"/>
      <c r="J108" s="246" t="str">
        <f>'3. Check-list UPEFH'!J3</f>
        <v>Descripción hallazgo</v>
      </c>
      <c r="K108" s="246"/>
    </row>
    <row r="109" spans="1:11" ht="75" customHeight="1" x14ac:dyDescent="0.2">
      <c r="A109" s="157"/>
      <c r="B109" s="244"/>
      <c r="C109" s="244"/>
      <c r="D109" s="251"/>
      <c r="E109" s="251"/>
      <c r="F109" s="251"/>
      <c r="G109" s="251"/>
      <c r="H109" s="251"/>
      <c r="I109" s="251"/>
      <c r="J109" s="244"/>
      <c r="K109" s="244"/>
    </row>
    <row r="110" spans="1:11" ht="173" customHeight="1" x14ac:dyDescent="0.2">
      <c r="A110" s="157"/>
      <c r="B110" s="244"/>
      <c r="C110" s="244"/>
      <c r="D110" s="251"/>
      <c r="E110" s="251"/>
      <c r="F110" s="251"/>
      <c r="G110" s="251"/>
      <c r="H110" s="251"/>
      <c r="I110" s="251"/>
      <c r="J110" s="244"/>
      <c r="K110" s="244"/>
    </row>
    <row r="111" spans="1:11" ht="163" customHeight="1" x14ac:dyDescent="0.2">
      <c r="A111" s="157"/>
      <c r="B111" s="244"/>
      <c r="C111" s="244"/>
      <c r="D111" s="251"/>
      <c r="E111" s="251"/>
      <c r="F111" s="251"/>
      <c r="G111" s="251"/>
      <c r="H111" s="251"/>
      <c r="I111" s="251"/>
      <c r="J111" s="244"/>
      <c r="K111" s="244"/>
    </row>
    <row r="112" spans="1:11" ht="119" customHeight="1" x14ac:dyDescent="0.2">
      <c r="A112" s="157"/>
      <c r="B112" s="244"/>
      <c r="C112" s="244"/>
      <c r="D112" s="251"/>
      <c r="E112" s="251"/>
      <c r="F112" s="251"/>
      <c r="G112" s="251"/>
      <c r="H112" s="251"/>
      <c r="I112" s="251"/>
      <c r="J112" s="244"/>
      <c r="K112" s="244"/>
    </row>
    <row r="113" spans="1:11" ht="92" customHeight="1" x14ac:dyDescent="0.2">
      <c r="A113" s="157"/>
      <c r="B113" s="244"/>
      <c r="C113" s="244"/>
      <c r="D113" s="251"/>
      <c r="E113" s="251"/>
      <c r="F113" s="251"/>
      <c r="G113" s="251"/>
      <c r="H113" s="251"/>
      <c r="I113" s="251"/>
      <c r="J113" s="244"/>
      <c r="K113" s="244"/>
    </row>
    <row r="114" spans="1:11" ht="47" customHeight="1" x14ac:dyDescent="0.2"/>
    <row r="116" spans="1:11" ht="34.5" customHeight="1" x14ac:dyDescent="0.2">
      <c r="A116" s="155" t="str">
        <f>'3. Check-list UPEFH'!B3</f>
        <v>Nº</v>
      </c>
      <c r="B116" s="246" t="str">
        <f>'3. Check-list UPEFH'!C3</f>
        <v>Check-List UPEFH V.1</v>
      </c>
      <c r="C116" s="246"/>
      <c r="D116" s="246" t="str">
        <f>'3. Check-list UPEFH'!D3</f>
        <v>Nivel</v>
      </c>
      <c r="E116" s="246"/>
      <c r="F116" s="253" t="str">
        <f>'3. Check-list UPEFH'!G3</f>
        <v>Cumplimiento (S/N)</v>
      </c>
      <c r="G116" s="253"/>
      <c r="H116" s="253" t="str">
        <f>'3. Check-list UPEFH'!H3</f>
        <v>Descripción del Hallazgo</v>
      </c>
      <c r="I116" s="253"/>
      <c r="J116" s="246" t="str">
        <f>'3. Check-list UPEFH'!J3</f>
        <v>Descripción hallazgo</v>
      </c>
      <c r="K116" s="246"/>
    </row>
    <row r="117" spans="1:11" ht="149" customHeight="1" x14ac:dyDescent="0.2">
      <c r="A117" s="157"/>
      <c r="B117" s="247"/>
      <c r="C117" s="248"/>
      <c r="D117" s="249"/>
      <c r="E117" s="250"/>
      <c r="F117" s="249"/>
      <c r="G117" s="250"/>
      <c r="H117" s="249"/>
      <c r="I117" s="250"/>
      <c r="J117" s="247"/>
      <c r="K117" s="248"/>
    </row>
    <row r="118" spans="1:11" ht="280.5" customHeight="1" x14ac:dyDescent="0.2">
      <c r="A118" s="157"/>
      <c r="B118" s="244"/>
      <c r="C118" s="244"/>
      <c r="D118" s="251"/>
      <c r="E118" s="251"/>
      <c r="F118" s="251"/>
      <c r="G118" s="251"/>
      <c r="H118" s="251"/>
      <c r="I118" s="251"/>
      <c r="J118" s="244"/>
      <c r="K118" s="244"/>
    </row>
    <row r="119" spans="1:11" ht="70" customHeight="1" x14ac:dyDescent="0.2">
      <c r="A119" s="157"/>
      <c r="B119" s="244"/>
      <c r="C119" s="244"/>
      <c r="D119" s="251"/>
      <c r="E119" s="251"/>
      <c r="F119" s="251"/>
      <c r="G119" s="251"/>
      <c r="H119" s="251"/>
      <c r="I119" s="251"/>
      <c r="J119" s="244"/>
      <c r="K119" s="244"/>
    </row>
    <row r="120" spans="1:11" ht="89.5" customHeight="1" x14ac:dyDescent="0.2">
      <c r="A120" s="157"/>
      <c r="B120" s="244"/>
      <c r="C120" s="244"/>
      <c r="D120" s="251"/>
      <c r="E120" s="251"/>
      <c r="F120" s="251"/>
      <c r="G120" s="251"/>
      <c r="H120" s="251"/>
      <c r="I120" s="251"/>
      <c r="J120" s="244"/>
      <c r="K120" s="244"/>
    </row>
    <row r="122" spans="1:11" x14ac:dyDescent="0.2">
      <c r="A122" s="158" t="s">
        <v>384</v>
      </c>
    </row>
    <row r="128" spans="1:11" x14ac:dyDescent="0.2">
      <c r="A128" s="159" t="s">
        <v>385</v>
      </c>
      <c r="B128" s="160"/>
      <c r="C128" s="160"/>
      <c r="D128" s="160"/>
      <c r="E128" s="160"/>
      <c r="F128" s="160"/>
      <c r="G128" s="160"/>
      <c r="H128" s="160"/>
    </row>
    <row r="129" spans="1:8" ht="30.5" customHeight="1" x14ac:dyDescent="0.2">
      <c r="A129" s="245" t="s">
        <v>387</v>
      </c>
      <c r="B129" s="245"/>
      <c r="C129" s="245"/>
      <c r="D129" s="245"/>
      <c r="E129" s="245"/>
      <c r="F129" s="245"/>
      <c r="G129" s="245"/>
      <c r="H129" s="245"/>
    </row>
    <row r="130" spans="1:8" ht="26.5" customHeight="1" x14ac:dyDescent="0.2">
      <c r="A130" s="245" t="s">
        <v>388</v>
      </c>
      <c r="B130" s="245"/>
      <c r="C130" s="245"/>
      <c r="D130" s="245"/>
      <c r="E130" s="245"/>
      <c r="F130" s="245"/>
      <c r="G130" s="245"/>
      <c r="H130" s="245"/>
    </row>
    <row r="131" spans="1:8" x14ac:dyDescent="0.2">
      <c r="A131" s="160"/>
      <c r="B131" s="160"/>
      <c r="C131" s="160"/>
      <c r="D131" s="160"/>
      <c r="E131" s="160"/>
      <c r="F131" s="160"/>
      <c r="G131" s="160"/>
      <c r="H131" s="160"/>
    </row>
    <row r="132" spans="1:8" x14ac:dyDescent="0.2">
      <c r="A132" s="159" t="s">
        <v>386</v>
      </c>
      <c r="B132" s="160"/>
      <c r="C132" s="160"/>
      <c r="D132" s="160"/>
      <c r="E132" s="160"/>
      <c r="F132" s="160"/>
      <c r="G132" s="160"/>
      <c r="H132" s="160"/>
    </row>
    <row r="133" spans="1:8" ht="37" customHeight="1" x14ac:dyDescent="0.2">
      <c r="A133" s="245" t="s">
        <v>389</v>
      </c>
      <c r="B133" s="245"/>
      <c r="C133" s="245"/>
      <c r="D133" s="245"/>
      <c r="E133" s="245"/>
      <c r="F133" s="245"/>
      <c r="G133" s="245"/>
      <c r="H133" s="245"/>
    </row>
  </sheetData>
  <mergeCells count="116">
    <mergeCell ref="B28:I28"/>
    <mergeCell ref="A56:B56"/>
    <mergeCell ref="A57:B57"/>
    <mergeCell ref="A58:B58"/>
    <mergeCell ref="A59:B59"/>
    <mergeCell ref="A60:B60"/>
    <mergeCell ref="A84:K84"/>
    <mergeCell ref="B95:C95"/>
    <mergeCell ref="D95:E95"/>
    <mergeCell ref="F95:G95"/>
    <mergeCell ref="H95:I95"/>
    <mergeCell ref="J95:K95"/>
    <mergeCell ref="A61:B61"/>
    <mergeCell ref="A62:B62"/>
    <mergeCell ref="A63:B63"/>
    <mergeCell ref="A64:B64"/>
    <mergeCell ref="A65:B65"/>
    <mergeCell ref="F69:J69"/>
    <mergeCell ref="B97:C97"/>
    <mergeCell ref="B98:C98"/>
    <mergeCell ref="B99:C99"/>
    <mergeCell ref="B100:C100"/>
    <mergeCell ref="A130:H130"/>
    <mergeCell ref="A133:H133"/>
    <mergeCell ref="B116:C116"/>
    <mergeCell ref="D116:E116"/>
    <mergeCell ref="F116:G116"/>
    <mergeCell ref="H116:I116"/>
    <mergeCell ref="D108:E108"/>
    <mergeCell ref="F108:G108"/>
    <mergeCell ref="H108:I108"/>
    <mergeCell ref="D109:E109"/>
    <mergeCell ref="F109:G109"/>
    <mergeCell ref="H109:I109"/>
    <mergeCell ref="B113:C113"/>
    <mergeCell ref="D113:E113"/>
    <mergeCell ref="F113:G113"/>
    <mergeCell ref="H113:I113"/>
    <mergeCell ref="B120:C120"/>
    <mergeCell ref="D120:E120"/>
    <mergeCell ref="F120:G120"/>
    <mergeCell ref="H120:I120"/>
    <mergeCell ref="F98:G98"/>
    <mergeCell ref="F99:G99"/>
    <mergeCell ref="F100:G100"/>
    <mergeCell ref="F101:G101"/>
    <mergeCell ref="F102:G102"/>
    <mergeCell ref="J101:K101"/>
    <mergeCell ref="J102:K102"/>
    <mergeCell ref="J103:K103"/>
    <mergeCell ref="D98:E98"/>
    <mergeCell ref="D99:E99"/>
    <mergeCell ref="D100:E100"/>
    <mergeCell ref="D101:E101"/>
    <mergeCell ref="B104:C104"/>
    <mergeCell ref="D104:E104"/>
    <mergeCell ref="F104:G104"/>
    <mergeCell ref="H104:I104"/>
    <mergeCell ref="J104:K104"/>
    <mergeCell ref="J97:K97"/>
    <mergeCell ref="D102:E102"/>
    <mergeCell ref="D103:E103"/>
    <mergeCell ref="B101:C101"/>
    <mergeCell ref="B102:C102"/>
    <mergeCell ref="B103:C103"/>
    <mergeCell ref="D97:E97"/>
    <mergeCell ref="J98:K98"/>
    <mergeCell ref="J99:K99"/>
    <mergeCell ref="J100:K100"/>
    <mergeCell ref="F103:G103"/>
    <mergeCell ref="H97:I97"/>
    <mergeCell ref="H98:I98"/>
    <mergeCell ref="H99:I99"/>
    <mergeCell ref="H100:I100"/>
    <mergeCell ref="H101:I101"/>
    <mergeCell ref="H102:I102"/>
    <mergeCell ref="H103:I103"/>
    <mergeCell ref="F97:G97"/>
    <mergeCell ref="J109:K109"/>
    <mergeCell ref="D110:E110"/>
    <mergeCell ref="F110:G110"/>
    <mergeCell ref="H110:I110"/>
    <mergeCell ref="J110:K110"/>
    <mergeCell ref="B108:C108"/>
    <mergeCell ref="B109:C109"/>
    <mergeCell ref="B110:C110"/>
    <mergeCell ref="J108:K108"/>
    <mergeCell ref="J113:K113"/>
    <mergeCell ref="B111:C111"/>
    <mergeCell ref="D111:E111"/>
    <mergeCell ref="F111:G111"/>
    <mergeCell ref="H111:I111"/>
    <mergeCell ref="J111:K111"/>
    <mergeCell ref="B112:C112"/>
    <mergeCell ref="D112:E112"/>
    <mergeCell ref="F112:G112"/>
    <mergeCell ref="H112:I112"/>
    <mergeCell ref="J112:K112"/>
    <mergeCell ref="J120:K120"/>
    <mergeCell ref="A129:H129"/>
    <mergeCell ref="J116:K116"/>
    <mergeCell ref="J117:K117"/>
    <mergeCell ref="H117:I117"/>
    <mergeCell ref="F117:G117"/>
    <mergeCell ref="D117:E117"/>
    <mergeCell ref="B117:C117"/>
    <mergeCell ref="B118:C118"/>
    <mergeCell ref="D118:E118"/>
    <mergeCell ref="F118:G118"/>
    <mergeCell ref="H118:I118"/>
    <mergeCell ref="J118:K118"/>
    <mergeCell ref="B119:C119"/>
    <mergeCell ref="D119:E119"/>
    <mergeCell ref="F119:G119"/>
    <mergeCell ref="H119:I119"/>
    <mergeCell ref="J119:K119"/>
  </mergeCells>
  <conditionalFormatting sqref="F69">
    <cfRule type="cellIs" dxfId="6" priority="1" operator="equal">
      <formula>"No certificación UPEFH"</formula>
    </cfRule>
    <cfRule type="cellIs" dxfId="5" priority="2" operator="equal">
      <formula>"UPEFH Avanzado +"</formula>
    </cfRule>
    <cfRule type="cellIs" dxfId="4" priority="3" operator="equal">
      <formula>"UPEFH Medio +"</formula>
    </cfRule>
    <cfRule type="cellIs" dxfId="3" priority="4" operator="equal">
      <formula>"UPEFH Básico +"</formula>
    </cfRule>
    <cfRule type="cellIs" dxfId="2" priority="5" operator="equal">
      <formula>"UPEFH Avanzado"</formula>
    </cfRule>
    <cfRule type="cellIs" dxfId="1" priority="6" operator="equal">
      <formula>"UPEFH Medio"</formula>
    </cfRule>
    <cfRule type="cellIs" dxfId="0" priority="7" operator="equal">
      <formula>"UPEFH Básico"</formula>
    </cfRule>
  </conditionalFormatting>
  <pageMargins left="0.70866141732283472" right="0.70866141732283472" top="0.74803149606299213" bottom="0.74803149606299213" header="0.31496062992125984" footer="0.31496062992125984"/>
  <pageSetup paperSize="9" orientation="portrait" r:id="rId1"/>
  <headerFooter differentFirst="1">
    <oddHeader>&amp;C&amp;G</oddHeader>
    <firstHeader>&amp;LInforme de Auditoría&amp;RUnidad de Paciente Externo
Farmacia Hospitalaria</firstHeader>
    <firstFooter>&amp;L&amp;G</first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512AD-407C-4993-8560-5E0A6BA860E3}">
  <dimension ref="A1:X60"/>
  <sheetViews>
    <sheetView showGridLines="0" topLeftCell="A4" workbookViewId="0">
      <pane ySplit="2" topLeftCell="A6" activePane="bottomLeft" state="frozen"/>
      <selection activeCell="A4" sqref="A4"/>
      <selection pane="bottomLeft" activeCell="F25" sqref="F25"/>
    </sheetView>
  </sheetViews>
  <sheetFormatPr baseColWidth="10" defaultColWidth="8.83203125" defaultRowHeight="15" x14ac:dyDescent="0.2"/>
  <cols>
    <col min="1" max="1" width="11" style="163" customWidth="1"/>
    <col min="2" max="2" width="8.6640625" style="163"/>
    <col min="3" max="3" width="23.83203125" style="163" customWidth="1"/>
    <col min="4" max="4" width="8.6640625" style="163"/>
    <col min="5" max="5" width="11" style="163" customWidth="1"/>
    <col min="6" max="6" width="40.33203125" style="162" customWidth="1"/>
    <col min="7" max="7" width="13.83203125" style="96" customWidth="1"/>
    <col min="8" max="8" width="14.83203125" style="96" customWidth="1"/>
    <col min="9" max="9" width="13.6640625" style="96" customWidth="1"/>
    <col min="10" max="10" width="13.1640625" style="96" customWidth="1"/>
    <col min="11" max="11" width="11.6640625" style="96" customWidth="1"/>
    <col min="12" max="12" width="8.6640625" style="96"/>
    <col min="13" max="13" width="27.5" style="161" customWidth="1"/>
    <col min="14" max="14" width="29.83203125" style="161" customWidth="1"/>
    <col min="15" max="15" width="38.83203125" style="161" customWidth="1"/>
    <col min="16" max="16" width="15.1640625" style="96" customWidth="1"/>
    <col min="17" max="17" width="18" style="96" customWidth="1"/>
    <col min="18" max="18" width="24.6640625" style="96" customWidth="1"/>
    <col min="19" max="19" width="16.1640625" style="96" customWidth="1"/>
    <col min="20" max="20" width="16.83203125" style="96" customWidth="1"/>
    <col min="24" max="24" width="8.6640625" hidden="1" customWidth="1"/>
  </cols>
  <sheetData>
    <row r="1" spans="1:24" x14ac:dyDescent="0.2">
      <c r="A1" s="266" t="s">
        <v>390</v>
      </c>
      <c r="B1" s="266"/>
      <c r="C1" s="164" t="e">
        <f>'2. Datos Generales'!#REF!</f>
        <v>#REF!</v>
      </c>
      <c r="D1" s="165"/>
      <c r="E1" s="165"/>
      <c r="F1" s="166"/>
      <c r="G1" s="167"/>
      <c r="H1" s="167"/>
      <c r="I1" s="167"/>
      <c r="J1" s="167"/>
      <c r="K1" s="167"/>
      <c r="L1" s="167"/>
      <c r="M1" s="166"/>
      <c r="N1" s="166"/>
      <c r="O1" s="166"/>
      <c r="P1" s="167"/>
      <c r="Q1" s="167"/>
      <c r="R1" s="167"/>
      <c r="S1" s="167"/>
      <c r="T1" s="167"/>
    </row>
    <row r="2" spans="1:24" x14ac:dyDescent="0.2">
      <c r="A2" s="168"/>
      <c r="B2" s="168"/>
      <c r="C2" s="168"/>
      <c r="D2" s="168"/>
      <c r="E2" s="168"/>
      <c r="F2" s="169"/>
      <c r="G2" s="170"/>
      <c r="H2" s="170"/>
      <c r="I2" s="170"/>
      <c r="J2" s="170"/>
      <c r="K2" s="170"/>
      <c r="L2" s="170"/>
      <c r="M2" s="171"/>
      <c r="N2" s="171"/>
      <c r="O2" s="171"/>
      <c r="P2" s="170"/>
      <c r="Q2" s="170"/>
      <c r="R2" s="170"/>
      <c r="S2" s="170"/>
      <c r="T2" s="170"/>
    </row>
    <row r="3" spans="1:24" x14ac:dyDescent="0.2">
      <c r="A3" s="266" t="s">
        <v>391</v>
      </c>
      <c r="B3" s="266"/>
      <c r="C3" s="164" t="e">
        <f>'2. Datos Generales'!#REF!</f>
        <v>#REF!</v>
      </c>
      <c r="D3" s="165"/>
      <c r="E3" s="165"/>
      <c r="F3" s="166"/>
      <c r="G3" s="167"/>
      <c r="H3" s="167"/>
      <c r="I3" s="167"/>
      <c r="J3" s="167"/>
      <c r="K3" s="167"/>
      <c r="L3" s="167"/>
      <c r="M3" s="166"/>
      <c r="N3" s="166"/>
      <c r="O3" s="166"/>
      <c r="P3" s="167"/>
      <c r="Q3" s="167"/>
      <c r="R3" s="167"/>
      <c r="S3" s="167"/>
      <c r="T3" s="167"/>
    </row>
    <row r="4" spans="1:24" x14ac:dyDescent="0.2">
      <c r="A4" s="168"/>
      <c r="B4" s="168"/>
      <c r="C4" s="168"/>
      <c r="D4" s="168"/>
      <c r="E4" s="168"/>
      <c r="F4" s="169"/>
      <c r="G4" s="170"/>
      <c r="H4" s="170"/>
      <c r="I4" s="170"/>
      <c r="J4" s="170"/>
      <c r="K4" s="170"/>
      <c r="L4" s="170"/>
      <c r="M4" s="171"/>
      <c r="N4" s="171"/>
      <c r="O4" s="171"/>
      <c r="P4" s="170"/>
      <c r="Q4" s="170"/>
      <c r="R4" s="170"/>
      <c r="S4" s="170"/>
      <c r="T4" s="170"/>
    </row>
    <row r="5" spans="1:24" ht="65" x14ac:dyDescent="0.2">
      <c r="A5" s="177" t="s">
        <v>392</v>
      </c>
      <c r="B5" s="177" t="s">
        <v>410</v>
      </c>
      <c r="C5" s="177" t="s">
        <v>352</v>
      </c>
      <c r="D5" s="177" t="s">
        <v>393</v>
      </c>
      <c r="E5" s="177" t="s">
        <v>394</v>
      </c>
      <c r="F5" s="177" t="s">
        <v>395</v>
      </c>
      <c r="G5" s="177" t="s">
        <v>396</v>
      </c>
      <c r="H5" s="177" t="s">
        <v>397</v>
      </c>
      <c r="I5" s="178" t="s">
        <v>398</v>
      </c>
      <c r="J5" s="178" t="s">
        <v>399</v>
      </c>
      <c r="K5" s="178" t="s">
        <v>409</v>
      </c>
      <c r="L5" s="178" t="s">
        <v>400</v>
      </c>
      <c r="M5" s="179" t="s">
        <v>401</v>
      </c>
      <c r="N5" s="179" t="s">
        <v>402</v>
      </c>
      <c r="O5" s="179" t="s">
        <v>403</v>
      </c>
      <c r="P5" s="177" t="s">
        <v>404</v>
      </c>
      <c r="Q5" s="177" t="s">
        <v>405</v>
      </c>
      <c r="R5" s="177" t="s">
        <v>406</v>
      </c>
      <c r="S5" s="177" t="s">
        <v>407</v>
      </c>
      <c r="T5" s="177" t="s">
        <v>408</v>
      </c>
    </row>
    <row r="6" spans="1:24" x14ac:dyDescent="0.2">
      <c r="A6" s="172"/>
      <c r="B6" s="172"/>
      <c r="C6" s="173"/>
      <c r="D6" s="173"/>
      <c r="E6" s="173"/>
      <c r="F6" s="174"/>
      <c r="G6" s="175"/>
      <c r="H6" s="175"/>
      <c r="I6" s="175"/>
      <c r="J6" s="175"/>
      <c r="K6" s="175"/>
      <c r="L6" s="175"/>
      <c r="M6" s="176"/>
      <c r="N6" s="176"/>
      <c r="O6" s="176"/>
      <c r="P6" s="175"/>
      <c r="Q6" s="175"/>
      <c r="R6" s="175"/>
      <c r="S6" s="175"/>
      <c r="T6" s="175"/>
      <c r="X6" t="s">
        <v>353</v>
      </c>
    </row>
    <row r="7" spans="1:24" x14ac:dyDescent="0.2">
      <c r="A7" s="172"/>
      <c r="B7" s="172"/>
      <c r="C7" s="173"/>
      <c r="D7" s="173"/>
      <c r="E7" s="173"/>
      <c r="F7" s="174"/>
      <c r="G7" s="175"/>
      <c r="H7" s="175"/>
      <c r="I7" s="175"/>
      <c r="J7" s="175"/>
      <c r="K7" s="175"/>
      <c r="L7" s="175"/>
      <c r="M7" s="176"/>
      <c r="N7" s="176"/>
      <c r="O7" s="176"/>
      <c r="P7" s="175"/>
      <c r="Q7" s="175"/>
      <c r="R7" s="175"/>
      <c r="S7" s="175"/>
      <c r="T7" s="175"/>
      <c r="X7" t="s">
        <v>362</v>
      </c>
    </row>
    <row r="8" spans="1:24" x14ac:dyDescent="0.2">
      <c r="A8" s="172"/>
      <c r="B8" s="172"/>
      <c r="C8" s="173"/>
      <c r="D8" s="173"/>
      <c r="E8" s="173"/>
      <c r="F8" s="174"/>
      <c r="G8" s="175"/>
      <c r="H8" s="175"/>
      <c r="I8" s="175"/>
      <c r="J8" s="175"/>
      <c r="K8" s="175"/>
      <c r="L8" s="175"/>
      <c r="M8" s="176"/>
      <c r="N8" s="176"/>
      <c r="O8" s="176"/>
      <c r="P8" s="175"/>
      <c r="Q8" s="175"/>
      <c r="R8" s="175"/>
      <c r="S8" s="175"/>
      <c r="T8" s="175"/>
      <c r="X8" t="s">
        <v>363</v>
      </c>
    </row>
    <row r="9" spans="1:24" x14ac:dyDescent="0.2">
      <c r="A9" s="172"/>
      <c r="B9" s="172"/>
      <c r="C9" s="173"/>
      <c r="D9" s="173"/>
      <c r="E9" s="173"/>
      <c r="F9" s="174"/>
      <c r="G9" s="175"/>
      <c r="H9" s="175"/>
      <c r="I9" s="175"/>
      <c r="J9" s="175"/>
      <c r="K9" s="175"/>
      <c r="L9" s="175"/>
      <c r="M9" s="176"/>
      <c r="N9" s="176"/>
      <c r="O9" s="176"/>
      <c r="P9" s="175"/>
      <c r="Q9" s="175"/>
      <c r="R9" s="175"/>
      <c r="S9" s="175"/>
      <c r="T9" s="175"/>
      <c r="X9" t="s">
        <v>364</v>
      </c>
    </row>
    <row r="10" spans="1:24" x14ac:dyDescent="0.2">
      <c r="A10" s="172"/>
      <c r="B10" s="172"/>
      <c r="C10" s="173"/>
      <c r="D10" s="173"/>
      <c r="E10" s="173"/>
      <c r="F10" s="174"/>
      <c r="G10" s="175"/>
      <c r="H10" s="175"/>
      <c r="I10" s="175"/>
      <c r="J10" s="175"/>
      <c r="K10" s="175"/>
      <c r="L10" s="175"/>
      <c r="M10" s="176"/>
      <c r="N10" s="176"/>
      <c r="O10" s="176"/>
      <c r="P10" s="175"/>
      <c r="Q10" s="175"/>
      <c r="R10" s="175"/>
      <c r="S10" s="175"/>
      <c r="T10" s="175"/>
      <c r="X10" t="s">
        <v>365</v>
      </c>
    </row>
    <row r="11" spans="1:24" x14ac:dyDescent="0.2">
      <c r="A11" s="172"/>
      <c r="B11" s="172"/>
      <c r="C11" s="173"/>
      <c r="D11" s="173"/>
      <c r="E11" s="173"/>
      <c r="F11" s="174"/>
      <c r="G11" s="175"/>
      <c r="H11" s="175"/>
      <c r="I11" s="175"/>
      <c r="J11" s="175"/>
      <c r="K11" s="175"/>
      <c r="L11" s="175"/>
      <c r="M11" s="176"/>
      <c r="N11" s="176"/>
      <c r="O11" s="176"/>
      <c r="P11" s="175"/>
      <c r="Q11" s="175"/>
      <c r="R11" s="175"/>
      <c r="S11" s="175"/>
      <c r="T11" s="175"/>
    </row>
    <row r="12" spans="1:24" x14ac:dyDescent="0.2">
      <c r="A12" s="172"/>
      <c r="B12" s="172"/>
      <c r="C12" s="173"/>
      <c r="D12" s="173"/>
      <c r="E12" s="173"/>
      <c r="F12" s="174"/>
      <c r="G12" s="175"/>
      <c r="H12" s="175"/>
      <c r="I12" s="175"/>
      <c r="J12" s="175"/>
      <c r="K12" s="175"/>
      <c r="L12" s="175"/>
      <c r="M12" s="176"/>
      <c r="N12" s="176"/>
      <c r="O12" s="176"/>
      <c r="P12" s="175"/>
      <c r="Q12" s="175"/>
      <c r="R12" s="175"/>
      <c r="S12" s="175"/>
      <c r="T12" s="175"/>
      <c r="X12" t="s">
        <v>379</v>
      </c>
    </row>
    <row r="13" spans="1:24" x14ac:dyDescent="0.2">
      <c r="A13" s="172"/>
      <c r="B13" s="172"/>
      <c r="C13" s="173"/>
      <c r="D13" s="173"/>
      <c r="E13" s="173"/>
      <c r="F13" s="174"/>
      <c r="G13" s="175"/>
      <c r="H13" s="175"/>
      <c r="I13" s="175"/>
      <c r="J13" s="175"/>
      <c r="K13" s="175"/>
      <c r="L13" s="175"/>
      <c r="M13" s="176"/>
      <c r="N13" s="176"/>
      <c r="O13" s="176"/>
      <c r="P13" s="175"/>
      <c r="Q13" s="175"/>
      <c r="R13" s="175"/>
      <c r="S13" s="175"/>
      <c r="T13" s="175"/>
      <c r="X13" t="s">
        <v>381</v>
      </c>
    </row>
    <row r="14" spans="1:24" x14ac:dyDescent="0.2">
      <c r="A14" s="172"/>
      <c r="B14" s="172"/>
      <c r="C14" s="173"/>
      <c r="D14" s="173"/>
      <c r="E14" s="173"/>
      <c r="F14" s="174"/>
      <c r="G14" s="175"/>
      <c r="H14" s="175"/>
      <c r="I14" s="175"/>
      <c r="J14" s="175"/>
      <c r="K14" s="175"/>
      <c r="L14" s="175"/>
      <c r="M14" s="176"/>
      <c r="N14" s="176"/>
      <c r="O14" s="176"/>
      <c r="P14" s="175"/>
      <c r="Q14" s="175"/>
      <c r="R14" s="175"/>
      <c r="S14" s="175"/>
      <c r="T14" s="175"/>
      <c r="X14" t="s">
        <v>380</v>
      </c>
    </row>
    <row r="15" spans="1:24" x14ac:dyDescent="0.2">
      <c r="A15" s="172"/>
      <c r="B15" s="172"/>
      <c r="C15" s="173"/>
      <c r="D15" s="173"/>
      <c r="E15" s="173"/>
      <c r="F15" s="174"/>
      <c r="G15" s="175"/>
      <c r="H15" s="175"/>
      <c r="I15" s="175"/>
      <c r="J15" s="175"/>
      <c r="K15" s="175"/>
      <c r="L15" s="175"/>
      <c r="M15" s="176"/>
      <c r="N15" s="176"/>
      <c r="O15" s="176"/>
      <c r="P15" s="175"/>
      <c r="Q15" s="175"/>
      <c r="R15" s="175"/>
      <c r="S15" s="175"/>
      <c r="T15" s="175"/>
      <c r="X15" t="s">
        <v>382</v>
      </c>
    </row>
    <row r="16" spans="1:24" x14ac:dyDescent="0.2">
      <c r="A16" s="172"/>
      <c r="B16" s="172"/>
      <c r="C16" s="173"/>
      <c r="D16" s="173"/>
      <c r="E16" s="173"/>
      <c r="F16" s="174"/>
      <c r="G16" s="175"/>
      <c r="H16" s="175"/>
      <c r="I16" s="175"/>
      <c r="J16" s="175"/>
      <c r="K16" s="175"/>
      <c r="L16" s="175"/>
      <c r="M16" s="176"/>
      <c r="N16" s="176"/>
      <c r="O16" s="176"/>
      <c r="P16" s="175"/>
      <c r="Q16" s="175"/>
      <c r="R16" s="175"/>
      <c r="S16" s="175"/>
      <c r="T16" s="175"/>
    </row>
    <row r="17" spans="1:24" x14ac:dyDescent="0.2">
      <c r="A17" s="172"/>
      <c r="B17" s="172"/>
      <c r="C17" s="173"/>
      <c r="D17" s="173"/>
      <c r="E17" s="173"/>
      <c r="F17" s="174"/>
      <c r="G17" s="175"/>
      <c r="H17" s="175"/>
      <c r="I17" s="175"/>
      <c r="J17" s="175"/>
      <c r="K17" s="175"/>
      <c r="L17" s="175"/>
      <c r="M17" s="176"/>
      <c r="N17" s="176"/>
      <c r="O17" s="176"/>
      <c r="P17" s="175"/>
      <c r="Q17" s="175"/>
      <c r="R17" s="175"/>
      <c r="S17" s="175"/>
      <c r="T17" s="175"/>
      <c r="X17" t="s">
        <v>411</v>
      </c>
    </row>
    <row r="18" spans="1:24" x14ac:dyDescent="0.2">
      <c r="A18" s="172"/>
      <c r="B18" s="172"/>
      <c r="C18" s="173"/>
      <c r="D18" s="173"/>
      <c r="E18" s="173"/>
      <c r="F18" s="174"/>
      <c r="G18" s="175"/>
      <c r="H18" s="175"/>
      <c r="I18" s="175"/>
      <c r="J18" s="175"/>
      <c r="K18" s="175"/>
      <c r="L18" s="175"/>
      <c r="M18" s="176"/>
      <c r="N18" s="176"/>
      <c r="O18" s="176"/>
      <c r="P18" s="175"/>
      <c r="Q18" s="175"/>
      <c r="R18" s="175"/>
      <c r="S18" s="175"/>
      <c r="T18" s="175"/>
      <c r="X18" t="s">
        <v>412</v>
      </c>
    </row>
    <row r="19" spans="1:24" x14ac:dyDescent="0.2">
      <c r="A19" s="172"/>
      <c r="B19" s="172"/>
      <c r="C19" s="173"/>
      <c r="D19" s="173"/>
      <c r="E19" s="173"/>
      <c r="F19" s="174"/>
      <c r="G19" s="175"/>
      <c r="H19" s="175"/>
      <c r="I19" s="175"/>
      <c r="J19" s="175"/>
      <c r="K19" s="175"/>
      <c r="L19" s="175"/>
      <c r="M19" s="176"/>
      <c r="N19" s="176"/>
      <c r="O19" s="176"/>
      <c r="P19" s="175"/>
      <c r="Q19" s="175"/>
      <c r="R19" s="175"/>
      <c r="S19" s="175"/>
      <c r="T19" s="175"/>
      <c r="X19" t="s">
        <v>413</v>
      </c>
    </row>
    <row r="20" spans="1:24" x14ac:dyDescent="0.2">
      <c r="A20" s="172"/>
      <c r="B20" s="172"/>
      <c r="C20" s="173"/>
      <c r="D20" s="173"/>
      <c r="E20" s="173"/>
      <c r="F20" s="174"/>
      <c r="G20" s="175"/>
      <c r="H20" s="175"/>
      <c r="I20" s="175"/>
      <c r="J20" s="175"/>
      <c r="K20" s="175"/>
      <c r="L20" s="175"/>
      <c r="M20" s="176"/>
      <c r="N20" s="176"/>
      <c r="O20" s="176"/>
      <c r="P20" s="175"/>
      <c r="Q20" s="175"/>
      <c r="R20" s="175"/>
      <c r="S20" s="175"/>
      <c r="T20" s="175"/>
    </row>
    <row r="21" spans="1:24" x14ac:dyDescent="0.2">
      <c r="A21" s="172"/>
      <c r="B21" s="172"/>
      <c r="C21" s="173"/>
      <c r="D21" s="173"/>
      <c r="E21" s="173"/>
      <c r="F21" s="174"/>
      <c r="G21" s="175"/>
      <c r="H21" s="175"/>
      <c r="I21" s="175"/>
      <c r="J21" s="175"/>
      <c r="K21" s="175"/>
      <c r="L21" s="175"/>
      <c r="M21" s="176"/>
      <c r="N21" s="176"/>
      <c r="O21" s="176"/>
      <c r="P21" s="175"/>
      <c r="Q21" s="175"/>
      <c r="R21" s="175"/>
      <c r="S21" s="175"/>
      <c r="T21" s="175"/>
    </row>
    <row r="22" spans="1:24" x14ac:dyDescent="0.2">
      <c r="A22" s="172"/>
      <c r="B22" s="172"/>
      <c r="C22" s="173"/>
      <c r="D22" s="173"/>
      <c r="E22" s="173"/>
      <c r="F22" s="174"/>
      <c r="G22" s="175"/>
      <c r="H22" s="175"/>
      <c r="I22" s="175"/>
      <c r="J22" s="175"/>
      <c r="K22" s="175"/>
      <c r="L22" s="175"/>
      <c r="M22" s="176"/>
      <c r="N22" s="176"/>
      <c r="O22" s="176"/>
      <c r="P22" s="175"/>
      <c r="Q22" s="175"/>
      <c r="R22" s="175"/>
      <c r="S22" s="175"/>
      <c r="T22" s="175"/>
    </row>
    <row r="23" spans="1:24" x14ac:dyDescent="0.2">
      <c r="A23" s="172"/>
      <c r="B23" s="172"/>
      <c r="C23" s="173"/>
      <c r="D23" s="173"/>
      <c r="E23" s="173"/>
      <c r="F23" s="174"/>
      <c r="G23" s="175"/>
      <c r="H23" s="175"/>
      <c r="I23" s="175"/>
      <c r="J23" s="175"/>
      <c r="K23" s="175"/>
      <c r="L23" s="175"/>
      <c r="M23" s="176"/>
      <c r="N23" s="176"/>
      <c r="O23" s="176"/>
      <c r="P23" s="175"/>
      <c r="Q23" s="175"/>
      <c r="R23" s="175"/>
      <c r="S23" s="175"/>
      <c r="T23" s="175"/>
    </row>
    <row r="24" spans="1:24" x14ac:dyDescent="0.2">
      <c r="A24" s="172"/>
      <c r="B24" s="172"/>
      <c r="C24" s="173"/>
      <c r="D24" s="173"/>
      <c r="E24" s="173"/>
      <c r="F24" s="174"/>
      <c r="G24" s="175"/>
      <c r="H24" s="175"/>
      <c r="I24" s="175"/>
      <c r="J24" s="175"/>
      <c r="K24" s="175"/>
      <c r="L24" s="175"/>
      <c r="M24" s="176"/>
      <c r="N24" s="176"/>
      <c r="O24" s="176"/>
      <c r="P24" s="175"/>
      <c r="Q24" s="175"/>
      <c r="R24" s="175"/>
      <c r="S24" s="175"/>
      <c r="T24" s="175"/>
    </row>
    <row r="25" spans="1:24" x14ac:dyDescent="0.2">
      <c r="A25" s="172"/>
      <c r="B25" s="172"/>
      <c r="C25" s="173"/>
      <c r="D25" s="173"/>
      <c r="E25" s="173"/>
      <c r="F25" s="174"/>
      <c r="G25" s="175"/>
      <c r="H25" s="175"/>
      <c r="I25" s="175"/>
      <c r="J25" s="175"/>
      <c r="K25" s="175"/>
      <c r="L25" s="175"/>
      <c r="M25" s="176"/>
      <c r="N25" s="176"/>
      <c r="O25" s="176"/>
      <c r="P25" s="175"/>
      <c r="Q25" s="175"/>
      <c r="R25" s="175"/>
      <c r="S25" s="175"/>
      <c r="T25" s="175"/>
    </row>
    <row r="26" spans="1:24" x14ac:dyDescent="0.2">
      <c r="A26" s="172"/>
      <c r="B26" s="172"/>
      <c r="C26" s="173"/>
      <c r="D26" s="173"/>
      <c r="E26" s="173"/>
      <c r="F26" s="174"/>
      <c r="G26" s="175"/>
      <c r="H26" s="175"/>
      <c r="I26" s="175"/>
      <c r="J26" s="175"/>
      <c r="K26" s="175"/>
      <c r="L26" s="175"/>
      <c r="M26" s="176"/>
      <c r="N26" s="176"/>
      <c r="O26" s="176"/>
      <c r="P26" s="175"/>
      <c r="Q26" s="175"/>
      <c r="R26" s="175"/>
      <c r="S26" s="175"/>
      <c r="T26" s="175"/>
    </row>
    <row r="27" spans="1:24" x14ac:dyDescent="0.2">
      <c r="A27" s="172"/>
      <c r="B27" s="172"/>
      <c r="C27" s="173"/>
      <c r="D27" s="173"/>
      <c r="E27" s="173"/>
      <c r="F27" s="174"/>
      <c r="G27" s="175"/>
      <c r="H27" s="175"/>
      <c r="I27" s="175"/>
      <c r="J27" s="175"/>
      <c r="K27" s="175"/>
      <c r="L27" s="175"/>
      <c r="M27" s="176"/>
      <c r="N27" s="176"/>
      <c r="O27" s="176"/>
      <c r="P27" s="175"/>
      <c r="Q27" s="175"/>
      <c r="R27" s="175"/>
      <c r="S27" s="175"/>
      <c r="T27" s="175"/>
    </row>
    <row r="28" spans="1:24" x14ac:dyDescent="0.2">
      <c r="A28" s="172"/>
      <c r="B28" s="172"/>
      <c r="C28" s="173"/>
      <c r="D28" s="173"/>
      <c r="E28" s="173"/>
      <c r="F28" s="174"/>
      <c r="G28" s="175"/>
      <c r="H28" s="175"/>
      <c r="I28" s="175"/>
      <c r="J28" s="175"/>
      <c r="K28" s="175"/>
      <c r="L28" s="175"/>
      <c r="M28" s="176"/>
      <c r="N28" s="176"/>
      <c r="O28" s="176"/>
      <c r="P28" s="175"/>
      <c r="Q28" s="175"/>
      <c r="R28" s="175"/>
      <c r="S28" s="175"/>
      <c r="T28" s="175"/>
    </row>
    <row r="29" spans="1:24" x14ac:dyDescent="0.2">
      <c r="A29" s="172"/>
      <c r="B29" s="172"/>
      <c r="C29" s="173"/>
      <c r="D29" s="173"/>
      <c r="E29" s="173"/>
      <c r="F29" s="174"/>
      <c r="G29" s="175"/>
      <c r="H29" s="175"/>
      <c r="I29" s="175"/>
      <c r="J29" s="175"/>
      <c r="K29" s="175"/>
      <c r="L29" s="175"/>
      <c r="M29" s="176"/>
      <c r="N29" s="176"/>
      <c r="O29" s="176"/>
      <c r="P29" s="175"/>
      <c r="Q29" s="175"/>
      <c r="R29" s="175"/>
      <c r="S29" s="175"/>
      <c r="T29" s="175"/>
    </row>
    <row r="30" spans="1:24" x14ac:dyDescent="0.2">
      <c r="A30" s="172"/>
      <c r="B30" s="172"/>
      <c r="C30" s="173"/>
      <c r="D30" s="173"/>
      <c r="E30" s="173"/>
      <c r="F30" s="174"/>
      <c r="G30" s="175"/>
      <c r="H30" s="175"/>
      <c r="I30" s="175"/>
      <c r="J30" s="175"/>
      <c r="K30" s="175"/>
      <c r="L30" s="175"/>
      <c r="M30" s="176"/>
      <c r="N30" s="176"/>
      <c r="O30" s="176"/>
      <c r="P30" s="175"/>
      <c r="Q30" s="175"/>
      <c r="R30" s="175"/>
      <c r="S30" s="175"/>
      <c r="T30" s="175"/>
    </row>
    <row r="31" spans="1:24" x14ac:dyDescent="0.2">
      <c r="A31" s="172"/>
      <c r="B31" s="172"/>
      <c r="C31" s="173"/>
      <c r="D31" s="173"/>
      <c r="E31" s="173"/>
      <c r="F31" s="174"/>
      <c r="G31" s="175"/>
      <c r="H31" s="175"/>
      <c r="I31" s="175"/>
      <c r="J31" s="175"/>
      <c r="K31" s="175"/>
      <c r="L31" s="175"/>
      <c r="M31" s="176"/>
      <c r="N31" s="176"/>
      <c r="O31" s="176"/>
      <c r="P31" s="175"/>
      <c r="Q31" s="175"/>
      <c r="R31" s="175"/>
      <c r="S31" s="175"/>
      <c r="T31" s="175"/>
    </row>
    <row r="32" spans="1:24" x14ac:dyDescent="0.2">
      <c r="A32" s="172"/>
      <c r="B32" s="172"/>
      <c r="C32" s="173"/>
      <c r="D32" s="173"/>
      <c r="E32" s="173"/>
      <c r="F32" s="174"/>
      <c r="G32" s="175"/>
      <c r="H32" s="175"/>
      <c r="I32" s="175"/>
      <c r="J32" s="175"/>
      <c r="K32" s="175"/>
      <c r="L32" s="175"/>
      <c r="M32" s="176"/>
      <c r="N32" s="176"/>
      <c r="O32" s="176"/>
      <c r="P32" s="175"/>
      <c r="Q32" s="175"/>
      <c r="R32" s="175"/>
      <c r="S32" s="175"/>
      <c r="T32" s="175"/>
    </row>
    <row r="33" spans="1:20" x14ac:dyDescent="0.2">
      <c r="A33" s="172"/>
      <c r="B33" s="172"/>
      <c r="C33" s="173"/>
      <c r="D33" s="173"/>
      <c r="E33" s="173"/>
      <c r="F33" s="174"/>
      <c r="G33" s="175"/>
      <c r="H33" s="175"/>
      <c r="I33" s="175"/>
      <c r="J33" s="175"/>
      <c r="K33" s="175"/>
      <c r="L33" s="175"/>
      <c r="M33" s="176"/>
      <c r="N33" s="176"/>
      <c r="O33" s="176"/>
      <c r="P33" s="175"/>
      <c r="Q33" s="175"/>
      <c r="R33" s="175"/>
      <c r="S33" s="175"/>
      <c r="T33" s="175"/>
    </row>
    <row r="34" spans="1:20" x14ac:dyDescent="0.2">
      <c r="A34" s="172"/>
      <c r="B34" s="172"/>
      <c r="C34" s="173"/>
      <c r="D34" s="173"/>
      <c r="E34" s="173"/>
      <c r="F34" s="174"/>
      <c r="G34" s="175"/>
      <c r="H34" s="175"/>
      <c r="I34" s="175"/>
      <c r="J34" s="175"/>
      <c r="K34" s="175"/>
      <c r="L34" s="175"/>
      <c r="M34" s="176"/>
      <c r="N34" s="176"/>
      <c r="O34" s="176"/>
      <c r="P34" s="175"/>
      <c r="Q34" s="175"/>
      <c r="R34" s="175"/>
      <c r="S34" s="175"/>
      <c r="T34" s="175"/>
    </row>
    <row r="35" spans="1:20" x14ac:dyDescent="0.2">
      <c r="A35" s="172"/>
      <c r="B35" s="172"/>
      <c r="C35" s="173"/>
      <c r="D35" s="173"/>
      <c r="E35" s="173"/>
      <c r="F35" s="174"/>
      <c r="G35" s="175"/>
      <c r="H35" s="175"/>
      <c r="I35" s="175"/>
      <c r="J35" s="175"/>
      <c r="K35" s="175"/>
      <c r="L35" s="175"/>
      <c r="M35" s="176"/>
      <c r="N35" s="176"/>
      <c r="O35" s="176"/>
      <c r="P35" s="175"/>
      <c r="Q35" s="175"/>
      <c r="R35" s="175"/>
      <c r="S35" s="175"/>
      <c r="T35" s="175"/>
    </row>
    <row r="36" spans="1:20" x14ac:dyDescent="0.2">
      <c r="A36" s="172"/>
      <c r="B36" s="172"/>
      <c r="C36" s="173"/>
      <c r="D36" s="173"/>
      <c r="E36" s="173"/>
      <c r="F36" s="174"/>
      <c r="G36" s="175"/>
      <c r="H36" s="175"/>
      <c r="I36" s="175"/>
      <c r="J36" s="175"/>
      <c r="K36" s="175"/>
      <c r="L36" s="175"/>
      <c r="M36" s="176"/>
      <c r="N36" s="176"/>
      <c r="O36" s="176"/>
      <c r="P36" s="175"/>
      <c r="Q36" s="175"/>
      <c r="R36" s="175"/>
      <c r="S36" s="175"/>
      <c r="T36" s="175"/>
    </row>
    <row r="37" spans="1:20" x14ac:dyDescent="0.2">
      <c r="A37" s="172"/>
      <c r="B37" s="172"/>
      <c r="C37" s="173"/>
      <c r="D37" s="173"/>
      <c r="E37" s="173"/>
      <c r="F37" s="174"/>
      <c r="G37" s="175"/>
      <c r="H37" s="175"/>
      <c r="I37" s="175"/>
      <c r="J37" s="175"/>
      <c r="K37" s="175"/>
      <c r="L37" s="175"/>
      <c r="M37" s="176"/>
      <c r="N37" s="176"/>
      <c r="O37" s="176"/>
      <c r="P37" s="175"/>
      <c r="Q37" s="175"/>
      <c r="R37" s="175"/>
      <c r="S37" s="175"/>
      <c r="T37" s="175"/>
    </row>
    <row r="38" spans="1:20" x14ac:dyDescent="0.2">
      <c r="A38" s="172"/>
      <c r="B38" s="172"/>
      <c r="C38" s="173"/>
      <c r="D38" s="173"/>
      <c r="E38" s="173"/>
      <c r="F38" s="174"/>
      <c r="G38" s="175"/>
      <c r="H38" s="175"/>
      <c r="I38" s="175"/>
      <c r="J38" s="175"/>
      <c r="K38" s="175"/>
      <c r="L38" s="175"/>
      <c r="M38" s="176"/>
      <c r="N38" s="176"/>
      <c r="O38" s="176"/>
      <c r="P38" s="175"/>
      <c r="Q38" s="175"/>
      <c r="R38" s="175"/>
      <c r="S38" s="175"/>
      <c r="T38" s="175"/>
    </row>
    <row r="39" spans="1:20" x14ac:dyDescent="0.2">
      <c r="A39" s="172"/>
      <c r="B39" s="172"/>
      <c r="C39" s="173"/>
      <c r="D39" s="173"/>
      <c r="E39" s="173"/>
      <c r="F39" s="174"/>
      <c r="G39" s="175"/>
      <c r="H39" s="175"/>
      <c r="I39" s="175"/>
      <c r="J39" s="175"/>
      <c r="K39" s="175"/>
      <c r="L39" s="175"/>
      <c r="M39" s="176"/>
      <c r="N39" s="176"/>
      <c r="O39" s="176"/>
      <c r="P39" s="175"/>
      <c r="Q39" s="175"/>
      <c r="R39" s="175"/>
      <c r="S39" s="175"/>
      <c r="T39" s="175"/>
    </row>
    <row r="40" spans="1:20" x14ac:dyDescent="0.2">
      <c r="A40" s="172"/>
      <c r="B40" s="172"/>
      <c r="C40" s="173"/>
      <c r="D40" s="173"/>
      <c r="E40" s="173"/>
      <c r="F40" s="174"/>
      <c r="G40" s="175"/>
      <c r="H40" s="175"/>
      <c r="I40" s="175"/>
      <c r="J40" s="175"/>
      <c r="K40" s="175"/>
      <c r="L40" s="175"/>
      <c r="M40" s="176"/>
      <c r="N40" s="176"/>
      <c r="O40" s="176"/>
      <c r="P40" s="175"/>
      <c r="Q40" s="175"/>
      <c r="R40" s="175"/>
      <c r="S40" s="175"/>
      <c r="T40" s="175"/>
    </row>
    <row r="41" spans="1:20" x14ac:dyDescent="0.2">
      <c r="A41" s="172"/>
      <c r="B41" s="172"/>
      <c r="C41" s="173"/>
      <c r="D41" s="173"/>
      <c r="E41" s="173"/>
      <c r="F41" s="174"/>
      <c r="G41" s="175"/>
      <c r="H41" s="175"/>
      <c r="I41" s="175"/>
      <c r="J41" s="175"/>
      <c r="K41" s="175"/>
      <c r="L41" s="175"/>
      <c r="M41" s="176"/>
      <c r="N41" s="176"/>
      <c r="O41" s="176"/>
      <c r="P41" s="175"/>
      <c r="Q41" s="175"/>
      <c r="R41" s="175"/>
      <c r="S41" s="175"/>
      <c r="T41" s="175"/>
    </row>
    <row r="42" spans="1:20" x14ac:dyDescent="0.2">
      <c r="A42" s="172"/>
      <c r="B42" s="172"/>
      <c r="C42" s="173"/>
      <c r="D42" s="173"/>
      <c r="E42" s="173"/>
      <c r="F42" s="174"/>
      <c r="G42" s="175"/>
      <c r="H42" s="175"/>
      <c r="I42" s="175"/>
      <c r="J42" s="175"/>
      <c r="K42" s="175"/>
      <c r="L42" s="175"/>
      <c r="M42" s="176"/>
      <c r="N42" s="176"/>
      <c r="O42" s="176"/>
      <c r="P42" s="175"/>
      <c r="Q42" s="175"/>
      <c r="R42" s="175"/>
      <c r="S42" s="175"/>
      <c r="T42" s="175"/>
    </row>
    <row r="43" spans="1:20" x14ac:dyDescent="0.2">
      <c r="A43" s="172"/>
      <c r="B43" s="172"/>
      <c r="C43" s="173"/>
      <c r="D43" s="173"/>
      <c r="E43" s="173"/>
      <c r="F43" s="174"/>
      <c r="G43" s="175"/>
      <c r="H43" s="175"/>
      <c r="I43" s="175"/>
      <c r="J43" s="175"/>
      <c r="K43" s="175"/>
      <c r="L43" s="175"/>
      <c r="M43" s="176"/>
      <c r="N43" s="176"/>
      <c r="O43" s="176"/>
      <c r="P43" s="175"/>
      <c r="Q43" s="175"/>
      <c r="R43" s="175"/>
      <c r="S43" s="175"/>
      <c r="T43" s="175"/>
    </row>
    <row r="44" spans="1:20" x14ac:dyDescent="0.2">
      <c r="A44" s="172"/>
      <c r="B44" s="172"/>
      <c r="C44" s="173"/>
      <c r="D44" s="173"/>
      <c r="E44" s="173"/>
      <c r="F44" s="174"/>
      <c r="G44" s="175"/>
      <c r="H44" s="175"/>
      <c r="I44" s="175"/>
      <c r="J44" s="175"/>
      <c r="K44" s="175"/>
      <c r="L44" s="175"/>
      <c r="M44" s="176"/>
      <c r="N44" s="176"/>
      <c r="O44" s="176"/>
      <c r="P44" s="175"/>
      <c r="Q44" s="175"/>
      <c r="R44" s="175"/>
      <c r="S44" s="175"/>
      <c r="T44" s="175"/>
    </row>
    <row r="45" spans="1:20" x14ac:dyDescent="0.2">
      <c r="A45" s="172"/>
      <c r="B45" s="172"/>
      <c r="C45" s="173"/>
      <c r="D45" s="173"/>
      <c r="E45" s="173"/>
      <c r="F45" s="174"/>
      <c r="G45" s="175"/>
      <c r="H45" s="175"/>
      <c r="I45" s="175"/>
      <c r="J45" s="175"/>
      <c r="K45" s="175"/>
      <c r="L45" s="175"/>
      <c r="M45" s="176"/>
      <c r="N45" s="176"/>
      <c r="O45" s="176"/>
      <c r="P45" s="175"/>
      <c r="Q45" s="175"/>
      <c r="R45" s="175"/>
      <c r="S45" s="175"/>
      <c r="T45" s="175"/>
    </row>
    <row r="46" spans="1:20" x14ac:dyDescent="0.2">
      <c r="A46" s="172"/>
      <c r="B46" s="172"/>
      <c r="C46" s="173"/>
      <c r="D46" s="173"/>
      <c r="E46" s="173"/>
      <c r="F46" s="174"/>
      <c r="G46" s="175"/>
      <c r="H46" s="175"/>
      <c r="I46" s="175"/>
      <c r="J46" s="175"/>
      <c r="K46" s="175"/>
      <c r="L46" s="175"/>
      <c r="M46" s="176"/>
      <c r="N46" s="176"/>
      <c r="O46" s="176"/>
      <c r="P46" s="175"/>
      <c r="Q46" s="175"/>
      <c r="R46" s="175"/>
      <c r="S46" s="175"/>
      <c r="T46" s="175"/>
    </row>
    <row r="47" spans="1:20" x14ac:dyDescent="0.2">
      <c r="A47" s="172"/>
      <c r="B47" s="172"/>
      <c r="C47" s="173"/>
      <c r="D47" s="173"/>
      <c r="E47" s="173"/>
      <c r="F47" s="174"/>
      <c r="G47" s="175"/>
      <c r="H47" s="175"/>
      <c r="I47" s="175"/>
      <c r="J47" s="175"/>
      <c r="K47" s="175"/>
      <c r="L47" s="175"/>
      <c r="M47" s="176"/>
      <c r="N47" s="176"/>
      <c r="O47" s="176"/>
      <c r="P47" s="175"/>
      <c r="Q47" s="175"/>
      <c r="R47" s="175"/>
      <c r="S47" s="175"/>
      <c r="T47" s="175"/>
    </row>
    <row r="48" spans="1:20" x14ac:dyDescent="0.2">
      <c r="A48" s="172"/>
      <c r="B48" s="172"/>
      <c r="C48" s="173"/>
      <c r="D48" s="173"/>
      <c r="E48" s="173"/>
      <c r="F48" s="174"/>
      <c r="G48" s="175"/>
      <c r="H48" s="175"/>
      <c r="I48" s="175"/>
      <c r="J48" s="175"/>
      <c r="K48" s="175"/>
      <c r="L48" s="175"/>
      <c r="M48" s="176"/>
      <c r="N48" s="176"/>
      <c r="O48" s="176"/>
      <c r="P48" s="175"/>
      <c r="Q48" s="175"/>
      <c r="R48" s="175"/>
      <c r="S48" s="175"/>
      <c r="T48" s="175"/>
    </row>
    <row r="49" spans="1:20" x14ac:dyDescent="0.2">
      <c r="A49" s="172"/>
      <c r="B49" s="172"/>
      <c r="C49" s="173"/>
      <c r="D49" s="173"/>
      <c r="E49" s="173"/>
      <c r="F49" s="174"/>
      <c r="G49" s="175"/>
      <c r="H49" s="175"/>
      <c r="I49" s="175"/>
      <c r="J49" s="175"/>
      <c r="K49" s="175"/>
      <c r="L49" s="175"/>
      <c r="M49" s="176"/>
      <c r="N49" s="176"/>
      <c r="O49" s="176"/>
      <c r="P49" s="175"/>
      <c r="Q49" s="175"/>
      <c r="R49" s="175"/>
      <c r="S49" s="175"/>
      <c r="T49" s="175"/>
    </row>
    <row r="50" spans="1:20" x14ac:dyDescent="0.2">
      <c r="A50" s="172"/>
      <c r="B50" s="172"/>
      <c r="C50" s="173"/>
      <c r="D50" s="173"/>
      <c r="E50" s="173"/>
      <c r="F50" s="174"/>
      <c r="G50" s="175"/>
      <c r="H50" s="175"/>
      <c r="I50" s="175"/>
      <c r="J50" s="175"/>
      <c r="K50" s="175"/>
      <c r="L50" s="175"/>
      <c r="M50" s="176"/>
      <c r="N50" s="176"/>
      <c r="O50" s="176"/>
      <c r="P50" s="175"/>
      <c r="Q50" s="175"/>
      <c r="R50" s="175"/>
      <c r="S50" s="175"/>
      <c r="T50" s="175"/>
    </row>
    <row r="51" spans="1:20" x14ac:dyDescent="0.2">
      <c r="A51" s="172"/>
      <c r="B51" s="172"/>
      <c r="C51" s="173"/>
      <c r="D51" s="173"/>
      <c r="E51" s="173"/>
      <c r="F51" s="174"/>
      <c r="G51" s="175"/>
      <c r="H51" s="175"/>
      <c r="I51" s="175"/>
      <c r="J51" s="175"/>
      <c r="K51" s="175"/>
      <c r="L51" s="175"/>
      <c r="M51" s="176"/>
      <c r="N51" s="176"/>
      <c r="O51" s="176"/>
      <c r="P51" s="175"/>
      <c r="Q51" s="175"/>
      <c r="R51" s="175"/>
      <c r="S51" s="175"/>
      <c r="T51" s="175"/>
    </row>
    <row r="52" spans="1:20" x14ac:dyDescent="0.2">
      <c r="A52" s="172"/>
      <c r="B52" s="172"/>
      <c r="C52" s="173"/>
      <c r="D52" s="173"/>
      <c r="E52" s="173"/>
      <c r="F52" s="174"/>
      <c r="G52" s="175"/>
      <c r="H52" s="175"/>
      <c r="I52" s="175"/>
      <c r="J52" s="175"/>
      <c r="K52" s="175"/>
      <c r="L52" s="175"/>
      <c r="M52" s="176"/>
      <c r="N52" s="176"/>
      <c r="O52" s="176"/>
      <c r="P52" s="175"/>
      <c r="Q52" s="175"/>
      <c r="R52" s="175"/>
      <c r="S52" s="175"/>
      <c r="T52" s="175"/>
    </row>
    <row r="53" spans="1:20" x14ac:dyDescent="0.2">
      <c r="A53" s="172"/>
      <c r="B53" s="172"/>
      <c r="C53" s="173"/>
      <c r="D53" s="173"/>
      <c r="E53" s="173"/>
      <c r="F53" s="174"/>
      <c r="G53" s="175"/>
      <c r="H53" s="175"/>
      <c r="I53" s="175"/>
      <c r="J53" s="175"/>
      <c r="K53" s="175"/>
      <c r="L53" s="175"/>
      <c r="M53" s="176"/>
      <c r="N53" s="176"/>
      <c r="O53" s="176"/>
      <c r="P53" s="175"/>
      <c r="Q53" s="175"/>
      <c r="R53" s="175"/>
      <c r="S53" s="175"/>
      <c r="T53" s="175"/>
    </row>
    <row r="54" spans="1:20" x14ac:dyDescent="0.2">
      <c r="A54" s="172"/>
      <c r="B54" s="172"/>
      <c r="C54" s="173"/>
      <c r="D54" s="173"/>
      <c r="E54" s="173"/>
      <c r="F54" s="174"/>
      <c r="G54" s="175"/>
      <c r="H54" s="175"/>
      <c r="I54" s="175"/>
      <c r="J54" s="175"/>
      <c r="K54" s="175"/>
      <c r="L54" s="175"/>
      <c r="M54" s="176"/>
      <c r="N54" s="176"/>
      <c r="O54" s="176"/>
      <c r="P54" s="175"/>
      <c r="Q54" s="175"/>
      <c r="R54" s="175"/>
      <c r="S54" s="175"/>
      <c r="T54" s="175"/>
    </row>
    <row r="55" spans="1:20" x14ac:dyDescent="0.2">
      <c r="A55" s="172"/>
      <c r="B55" s="172"/>
      <c r="C55" s="173"/>
      <c r="D55" s="173"/>
      <c r="E55" s="173"/>
      <c r="F55" s="174"/>
      <c r="G55" s="175"/>
      <c r="H55" s="175"/>
      <c r="I55" s="175"/>
      <c r="J55" s="175"/>
      <c r="K55" s="175"/>
      <c r="L55" s="175"/>
      <c r="M55" s="176"/>
      <c r="N55" s="176"/>
      <c r="O55" s="176"/>
      <c r="P55" s="175"/>
      <c r="Q55" s="175"/>
      <c r="R55" s="175"/>
      <c r="S55" s="175"/>
      <c r="T55" s="175"/>
    </row>
    <row r="56" spans="1:20" x14ac:dyDescent="0.2">
      <c r="A56" s="172"/>
      <c r="B56" s="172"/>
      <c r="C56" s="173"/>
      <c r="D56" s="173"/>
      <c r="E56" s="173"/>
      <c r="F56" s="174"/>
      <c r="G56" s="175"/>
      <c r="H56" s="175"/>
      <c r="I56" s="175"/>
      <c r="J56" s="175"/>
      <c r="K56" s="175"/>
      <c r="L56" s="175"/>
      <c r="M56" s="176"/>
      <c r="N56" s="176"/>
      <c r="O56" s="176"/>
      <c r="P56" s="175"/>
      <c r="Q56" s="175"/>
      <c r="R56" s="175"/>
      <c r="S56" s="175"/>
      <c r="T56" s="175"/>
    </row>
    <row r="57" spans="1:20" x14ac:dyDescent="0.2">
      <c r="A57" s="172"/>
      <c r="B57" s="172"/>
      <c r="C57" s="173"/>
      <c r="D57" s="173"/>
      <c r="E57" s="173"/>
      <c r="F57" s="174"/>
      <c r="G57" s="175"/>
      <c r="H57" s="175"/>
      <c r="I57" s="175"/>
      <c r="J57" s="175"/>
      <c r="K57" s="175"/>
      <c r="L57" s="175"/>
      <c r="M57" s="176"/>
      <c r="N57" s="176"/>
      <c r="O57" s="176"/>
      <c r="P57" s="175"/>
      <c r="Q57" s="175"/>
      <c r="R57" s="175"/>
      <c r="S57" s="175"/>
      <c r="T57" s="175"/>
    </row>
    <row r="58" spans="1:20" x14ac:dyDescent="0.2">
      <c r="A58" s="172"/>
      <c r="B58" s="172"/>
      <c r="C58" s="173"/>
      <c r="D58" s="173"/>
      <c r="E58" s="173"/>
      <c r="F58" s="174"/>
      <c r="G58" s="175"/>
      <c r="H58" s="175"/>
      <c r="I58" s="175"/>
      <c r="J58" s="175"/>
      <c r="K58" s="175"/>
      <c r="L58" s="175"/>
      <c r="M58" s="176"/>
      <c r="N58" s="176"/>
      <c r="O58" s="176"/>
      <c r="P58" s="175"/>
      <c r="Q58" s="175"/>
      <c r="R58" s="175"/>
      <c r="S58" s="175"/>
      <c r="T58" s="175"/>
    </row>
    <row r="59" spans="1:20" x14ac:dyDescent="0.2">
      <c r="A59" s="172"/>
      <c r="B59" s="172"/>
      <c r="C59" s="173"/>
      <c r="D59" s="173"/>
      <c r="E59" s="173"/>
      <c r="F59" s="174"/>
      <c r="G59" s="175"/>
      <c r="H59" s="175"/>
      <c r="I59" s="175"/>
      <c r="J59" s="175"/>
      <c r="K59" s="175"/>
      <c r="L59" s="175"/>
      <c r="M59" s="176"/>
      <c r="N59" s="176"/>
      <c r="O59" s="176"/>
      <c r="P59" s="175"/>
      <c r="Q59" s="175"/>
      <c r="R59" s="175"/>
      <c r="S59" s="175"/>
      <c r="T59" s="175"/>
    </row>
    <row r="60" spans="1:20" x14ac:dyDescent="0.2">
      <c r="A60" s="172"/>
      <c r="B60" s="172"/>
      <c r="C60" s="173"/>
      <c r="D60" s="173"/>
      <c r="E60" s="173"/>
      <c r="F60" s="174"/>
      <c r="G60" s="175"/>
      <c r="H60" s="175"/>
      <c r="I60" s="175"/>
      <c r="J60" s="175"/>
      <c r="K60" s="175"/>
      <c r="L60" s="175"/>
      <c r="M60" s="176"/>
      <c r="N60" s="176"/>
      <c r="O60" s="176"/>
      <c r="P60" s="175"/>
      <c r="Q60" s="175"/>
      <c r="R60" s="175"/>
      <c r="S60" s="175"/>
      <c r="T60" s="175"/>
    </row>
  </sheetData>
  <sheetProtection algorithmName="SHA-512" hashValue="x4agC0F+ZGshMrZQ6MkaCrauHudxKcxAeDu5IpNVanrw+6IP2LQ34fuwsndB8fTuHxZaprr1Sf0R6vcV807M4A==" saltValue="2l8NzH6r/qNvS8+uwV+xrg==" spinCount="100000"/>
  <mergeCells count="2">
    <mergeCell ref="A1:B1"/>
    <mergeCell ref="A3:B3"/>
  </mergeCells>
  <dataValidations count="3">
    <dataValidation type="list" allowBlank="1" showInputMessage="1" showErrorMessage="1" sqref="C6:C60" xr:uid="{4D08C82E-0F95-47AD-9F0C-F4855CFC2098}">
      <formula1>$X$6:$X$10</formula1>
    </dataValidation>
    <dataValidation type="list" allowBlank="1" showInputMessage="1" showErrorMessage="1" sqref="E6:E60" xr:uid="{ABF93EE1-7BAD-4D94-8A2C-561BE668C48D}">
      <formula1>$X$12:$X$15</formula1>
    </dataValidation>
    <dataValidation type="list" allowBlank="1" showInputMessage="1" showErrorMessage="1" sqref="D6:D60" xr:uid="{EE81DD0F-F7CF-4407-84DE-CB5160EEF6E7}">
      <formula1>$X$17:$X$19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1.Intro</vt:lpstr>
      <vt:lpstr>2. Datos Generales</vt:lpstr>
      <vt:lpstr>3. Check-list UPEFH</vt:lpstr>
      <vt:lpstr>4. Resultado UPEFH</vt:lpstr>
      <vt:lpstr>5. Informe Auditoría</vt:lpstr>
      <vt:lpstr>6. Hallazgos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Salido, Juan Andrés</dc:creator>
  <cp:lastModifiedBy>Esther Arasa</cp:lastModifiedBy>
  <cp:lastPrinted>2019-03-27T06:34:00Z</cp:lastPrinted>
  <dcterms:created xsi:type="dcterms:W3CDTF">2019-02-19T09:27:52Z</dcterms:created>
  <dcterms:modified xsi:type="dcterms:W3CDTF">2024-01-26T08:48:02Z</dcterms:modified>
</cp:coreProperties>
</file>